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ml.chartshapes+xml"/>
  <Override PartName="/xl/charts/chart11.xml" ContentType="application/vnd.openxmlformats-officedocument.drawingml.chart+xml"/>
  <Override PartName="/xl/theme/themeOverride5.xml" ContentType="application/vnd.openxmlformats-officedocument.themeOverride+xml"/>
  <Override PartName="/xl/drawings/drawing16.xml" ContentType="application/vnd.openxmlformats-officedocument.drawingml.chartshapes+xml"/>
  <Override PartName="/xl/charts/chart12.xml" ContentType="application/vnd.openxmlformats-officedocument.drawingml.chart+xml"/>
  <Override PartName="/xl/theme/themeOverride6.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drawings/drawing19.xml" ContentType="application/vnd.openxmlformats-officedocument.drawingml.chartshapes+xml"/>
  <Override PartName="/xl/charts/chart14.xml" ContentType="application/vnd.openxmlformats-officedocument.drawingml.chart+xml"/>
  <Override PartName="/xl/theme/themeOverride7.xml" ContentType="application/vnd.openxmlformats-officedocument.themeOverride+xml"/>
  <Override PartName="/xl/drawings/drawing20.xml" ContentType="application/vnd.openxmlformats-officedocument.drawingml.chartshapes+xml"/>
  <Override PartName="/xl/charts/chart15.xml" ContentType="application/vnd.openxmlformats-officedocument.drawingml.chart+xml"/>
  <Override PartName="/xl/theme/themeOverride8.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16.xml" ContentType="application/vnd.openxmlformats-officedocument.drawingml.chart+xml"/>
  <Override PartName="/xl/theme/themeOverride9.xml" ContentType="application/vnd.openxmlformats-officedocument.themeOverride+xml"/>
  <Override PartName="/xl/drawings/drawing23.xml" ContentType="application/vnd.openxmlformats-officedocument.drawingml.chartshapes+xml"/>
  <Override PartName="/xl/charts/chart17.xml" ContentType="application/vnd.openxmlformats-officedocument.drawingml.chart+xml"/>
  <Override PartName="/xl/theme/themeOverride10.xml" ContentType="application/vnd.openxmlformats-officedocument.themeOverride+xml"/>
  <Override PartName="/xl/drawings/drawing24.xml" ContentType="application/vnd.openxmlformats-officedocument.drawingml.chartshapes+xml"/>
  <Override PartName="/xl/charts/chart18.xml" ContentType="application/vnd.openxmlformats-officedocument.drawingml.chart+xml"/>
  <Override PartName="/xl/theme/themeOverride11.xml" ContentType="application/vnd.openxmlformats-officedocument.themeOverride+xml"/>
  <Override PartName="/xl/drawings/drawing25.xml" ContentType="application/vnd.openxmlformats-officedocument.drawingml.chartshapes+xml"/>
  <Override PartName="/xl/charts/chart19.xml" ContentType="application/vnd.openxmlformats-officedocument.drawingml.chart+xml"/>
  <Override PartName="/xl/theme/themeOverride12.xml" ContentType="application/vnd.openxmlformats-officedocument.themeOverride+xml"/>
  <Override PartName="/xl/drawings/drawing26.xml" ContentType="application/vnd.openxmlformats-officedocument.drawingml.chartshapes+xml"/>
  <Override PartName="/xl/charts/chart20.xml" ContentType="application/vnd.openxmlformats-officedocument.drawingml.chart+xml"/>
  <Override PartName="/xl/theme/themeOverride13.xml" ContentType="application/vnd.openxmlformats-officedocument.themeOverride+xml"/>
  <Override PartName="/xl/drawings/drawing27.xml" ContentType="application/vnd.openxmlformats-officedocument.drawingml.chartshapes+xml"/>
  <Override PartName="/xl/charts/chart21.xml" ContentType="application/vnd.openxmlformats-officedocument.drawingml.chart+xml"/>
  <Override PartName="/xl/theme/themeOverride14.xml" ContentType="application/vnd.openxmlformats-officedocument.themeOverride+xml"/>
  <Override PartName="/xl/drawings/drawing28.xml" ContentType="application/vnd.openxmlformats-officedocument.drawingml.chartshapes+xml"/>
  <Override PartName="/xl/charts/chart22.xml" ContentType="application/vnd.openxmlformats-officedocument.drawingml.chart+xml"/>
  <Override PartName="/xl/theme/themeOverride15.xml" ContentType="application/vnd.openxmlformats-officedocument.themeOverride+xml"/>
  <Override PartName="/xl/drawings/drawing29.xml" ContentType="application/vnd.openxmlformats-officedocument.drawingml.chartshapes+xml"/>
  <Override PartName="/xl/charts/chart23.xml" ContentType="application/vnd.openxmlformats-officedocument.drawingml.chart+xml"/>
  <Override PartName="/xl/theme/themeOverride16.xml" ContentType="application/vnd.openxmlformats-officedocument.themeOverride+xml"/>
  <Override PartName="/xl/drawings/drawing30.xml" ContentType="application/vnd.openxmlformats-officedocument.drawingml.chartshapes+xml"/>
  <Override PartName="/xl/charts/chart24.xml" ContentType="application/vnd.openxmlformats-officedocument.drawingml.chart+xml"/>
  <Override PartName="/xl/theme/themeOverride17.xml" ContentType="application/vnd.openxmlformats-officedocument.themeOverride+xml"/>
  <Override PartName="/xl/drawings/drawing31.xml" ContentType="application/vnd.openxmlformats-officedocument.drawingml.chartshapes+xml"/>
  <Override PartName="/xl/charts/chart25.xml" ContentType="application/vnd.openxmlformats-officedocument.drawingml.chart+xml"/>
  <Override PartName="/xl/theme/themeOverride18.xml" ContentType="application/vnd.openxmlformats-officedocument.themeOverride+xml"/>
  <Override PartName="/xl/drawings/drawing32.xml" ContentType="application/vnd.openxmlformats-officedocument.drawingml.chartshapes+xml"/>
  <Override PartName="/xl/charts/chart26.xml" ContentType="application/vnd.openxmlformats-officedocument.drawingml.chart+xml"/>
  <Override PartName="/xl/theme/themeOverride19.xml" ContentType="application/vnd.openxmlformats-officedocument.themeOverride+xml"/>
  <Override PartName="/xl/drawings/drawing33.xml" ContentType="application/vnd.openxmlformats-officedocument.drawingml.chartshapes+xml"/>
  <Override PartName="/xl/charts/chart27.xml" ContentType="application/vnd.openxmlformats-officedocument.drawingml.chart+xml"/>
  <Override PartName="/xl/theme/themeOverride20.xml" ContentType="application/vnd.openxmlformats-officedocument.themeOverrid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158.210.91.142\c16gio\00_Inventory\JNGI_2019\001_JNGI2019_速報値\"/>
    </mc:Choice>
  </mc:AlternateContent>
  <xr:revisionPtr revIDLastSave="0" documentId="10_ncr:100000_{52129747-0057-4B6E-B867-6D09620E9E40}" xr6:coauthVersionLast="31" xr6:coauthVersionMax="31" xr10:uidLastSave="{00000000-0000-0000-0000-000000000000}"/>
  <bookViews>
    <workbookView xWindow="0" yWindow="0" windowWidth="19200" windowHeight="12600" tabRatio="720" xr2:uid="{00000000-000D-0000-FFFF-FFFF00000000}"/>
  </bookViews>
  <sheets>
    <sheet name="0.Contents" sheetId="61" r:id="rId1"/>
    <sheet name="Notes" sheetId="99" r:id="rId2"/>
    <sheet name="1.Total" sheetId="64" r:id="rId3"/>
    <sheet name="2.CO2-Sector" sheetId="65" r:id="rId4"/>
    <sheet name="3.Allocated_CO2-Sector" sheetId="66" r:id="rId5"/>
    <sheet name="4.CO2-Share" sheetId="112" r:id="rId6"/>
    <sheet name="5.CH4" sheetId="74" r:id="rId7"/>
    <sheet name="6.N2O" sheetId="76" r:id="rId8"/>
    <sheet name="7.F-gas" sheetId="100" r:id="rId9"/>
    <sheet name="リンク切公表時非表示（グラフの添え物）" sheetId="113" state="hidden" r:id="rId10"/>
  </sheets>
  <externalReferences>
    <externalReference r:id="rId11"/>
  </externalReferences>
  <definedNames>
    <definedName name="_1__123Graph_Aグラフ_2A" localSheetId="5" hidden="1">#REF!</definedName>
    <definedName name="_1__123Graph_Aグラフ_2A" localSheetId="9" hidden="1">#REF!</definedName>
    <definedName name="_1__123Graph_Aグラフ_2A" hidden="1">#REF!</definedName>
    <definedName name="_2__123Graph_Bグラフ_2A" localSheetId="5" hidden="1">#REF!</definedName>
    <definedName name="_2__123Graph_Bグラフ_2A" localSheetId="9" hidden="1">#REF!</definedName>
    <definedName name="_2__123Graph_Bグラフ_2A" hidden="1">#REF!</definedName>
    <definedName name="_3__123Graph_Cグラフ_2A" localSheetId="5" hidden="1">#REF!</definedName>
    <definedName name="_3__123Graph_Cグラフ_2A" localSheetId="9" hidden="1">#REF!</definedName>
    <definedName name="_3__123Graph_Cグラフ_2A" hidden="1">#REF!</definedName>
    <definedName name="_4__123Graph_Dグラフ_2A" localSheetId="5" hidden="1">#REF!</definedName>
    <definedName name="_4__123Graph_Dグラフ_2A" localSheetId="9" hidden="1">#REF!</definedName>
    <definedName name="_4__123Graph_Dグラフ_2A" hidden="1">#REF!</definedName>
    <definedName name="_5__123Graph_Eグラフ_2A" localSheetId="5" hidden="1">#REF!</definedName>
    <definedName name="_5__123Graph_Eグラフ_2A" localSheetId="9" hidden="1">#REF!</definedName>
    <definedName name="_5__123Graph_Eグラフ_2A" hidden="1">#REF!</definedName>
    <definedName name="_6__123Graph_Xグラフ_2A" localSheetId="5" hidden="1">#REF!</definedName>
    <definedName name="_6__123Graph_Xグラフ_2A" localSheetId="9" hidden="1">#REF!</definedName>
    <definedName name="_6__123Graph_Xグラフ_2A" hidden="1">#REF!</definedName>
    <definedName name="_Fill" localSheetId="5" hidden="1">#REF!</definedName>
    <definedName name="_Fill" localSheetId="9" hidden="1">#REF!</definedName>
    <definedName name="_Fill" hidden="1">#REF!</definedName>
    <definedName name="_Regression_Out" localSheetId="5" hidden="1">#REF!</definedName>
    <definedName name="_Regression_Out" localSheetId="9" hidden="1">#REF!</definedName>
    <definedName name="_Regression_Out" hidden="1">#REF!</definedName>
    <definedName name="_Regression_X" localSheetId="5" hidden="1">#REF!</definedName>
    <definedName name="_Regression_X" localSheetId="9" hidden="1">#REF!</definedName>
    <definedName name="_Regression_X" hidden="1">#REF!</definedName>
    <definedName name="_Regression_Y" localSheetId="5" hidden="1">#REF!</definedName>
    <definedName name="_Regression_Y" localSheetId="9" hidden="1">#REF!</definedName>
    <definedName name="_Regression_Y" hidden="1">#REF!</definedName>
    <definedName name="CRF_CountryName">[1]Sheet1!$C$4</definedName>
    <definedName name="CRF_InventoryYear">[1]Sheet1!$C$6</definedName>
    <definedName name="CRF_Submission">[1]Sheet1!$C$30</definedName>
    <definedName name="CRF_Table1.A_a_s2_Main" localSheetId="5">#REF!</definedName>
    <definedName name="CRF_Table1.A_a_s2_Main">#REF!</definedName>
    <definedName name="CRF_Table2_II_.Fs1_Dyn1A17" localSheetId="5">#REF!</definedName>
    <definedName name="CRF_Table2_II_.Fs1_Dyn1A17">#REF!</definedName>
    <definedName name="CRF_Table2_II_.Fs1_Dyn1A19" localSheetId="5">#REF!</definedName>
    <definedName name="CRF_Table2_II_.Fs1_Dyn1A19">#REF!</definedName>
    <definedName name="CRF_Table2_II_.Fs1_Dyn1A21" localSheetId="5">#REF!</definedName>
    <definedName name="CRF_Table2_II_.Fs1_Dyn1A21">#REF!</definedName>
    <definedName name="CRF_Table2_II_.Fs1_Dyn1A23" localSheetId="5">#REF!</definedName>
    <definedName name="CRF_Table2_II_.Fs1_Dyn1A23">#REF!</definedName>
    <definedName name="CRF_Table2_II_.Fs1_Dyn1A25" localSheetId="5">#REF!</definedName>
    <definedName name="CRF_Table2_II_.Fs1_Dyn1A25">#REF!</definedName>
    <definedName name="CRF_Table2_II_.Fs1_Dyn1A27" localSheetId="5">#REF!</definedName>
    <definedName name="CRF_Table2_II_.Fs1_Dyn1A27">#REF!</definedName>
    <definedName name="CRF_Table2_II_.Fs1_Dyn2A30" localSheetId="5">#REF!</definedName>
    <definedName name="CRF_Table2_II_.Fs1_Dyn2A30">#REF!</definedName>
    <definedName name="CRF_Table2_II_.Fs1_Dyn2A32" localSheetId="5">#REF!</definedName>
    <definedName name="CRF_Table2_II_.Fs1_Dyn2A32">#REF!</definedName>
    <definedName name="CRF_Table2_II_.Fs1_Main" localSheetId="5">#REF!</definedName>
    <definedName name="CRF_Table2_II_.Fs1_Main">#REF!</definedName>
    <definedName name="CRF_Table4s1_Dyn1" localSheetId="5">#REF!</definedName>
    <definedName name="CRF_Table4s1_Dyn1">#REF!</definedName>
    <definedName name="CRF_Table4s1_DynA20" localSheetId="5">#REF!</definedName>
    <definedName name="CRF_Table4s1_DynA20">#REF!</definedName>
    <definedName name="CRF_Table4s1_Main" localSheetId="5">#REF!</definedName>
    <definedName name="CRF_Table4s1_Main">#REF!</definedName>
    <definedName name="menu" localSheetId="5">#REF!</definedName>
    <definedName name="menu">#REF!</definedName>
    <definedName name="_xlnm.Print_Area" localSheetId="0">'0.Contents'!$A$2:$D$18</definedName>
    <definedName name="_xlnm.Print_Area" localSheetId="2">'1.Total'!$A$1:$CA$116</definedName>
    <definedName name="regression" localSheetId="5" hidden="1">#REF!</definedName>
    <definedName name="regression" localSheetId="9" hidden="1">#REF!</definedName>
    <definedName name="regression" hidden="1">#REF!</definedName>
    <definedName name="regressiona1" localSheetId="5" hidden="1">#REF!</definedName>
    <definedName name="regressiona1" localSheetId="9" hidden="1">#REF!</definedName>
    <definedName name="regressiona1" hidden="1">#REF!</definedName>
  </definedNames>
  <calcPr calcId="179017"/>
</workbook>
</file>

<file path=xl/calcChain.xml><?xml version="1.0" encoding="utf-8"?>
<calcChain xmlns="http://schemas.openxmlformats.org/spreadsheetml/2006/main">
  <c r="AZ63" i="113" l="1"/>
  <c r="BF62" i="113" l="1"/>
  <c r="BD7" i="66" l="1"/>
  <c r="BE7" i="66"/>
  <c r="BA7" i="66"/>
  <c r="BA6" i="66" s="1"/>
  <c r="BE27" i="66"/>
  <c r="BD27" i="66"/>
  <c r="BA27" i="66"/>
  <c r="BC27" i="66"/>
  <c r="BB27" i="66"/>
  <c r="BB7" i="66"/>
  <c r="BB6" i="66" s="1"/>
  <c r="BC16" i="66"/>
  <c r="BC14" i="66" s="1"/>
  <c r="BD16" i="66"/>
  <c r="BD14" i="66" s="1"/>
  <c r="BB16" i="66"/>
  <c r="BB14" i="66" s="1"/>
  <c r="BC7" i="66"/>
  <c r="BE16" i="66"/>
  <c r="BE14" i="66" s="1"/>
  <c r="BA16" i="66"/>
  <c r="BA14" i="66" s="1"/>
  <c r="X2" i="100"/>
  <c r="Y2" i="76"/>
  <c r="Y2" i="74"/>
  <c r="V2" i="66"/>
  <c r="V2" i="65"/>
  <c r="W2" i="64"/>
  <c r="BB5" i="66" l="1"/>
  <c r="BE5" i="66"/>
  <c r="BC5" i="66"/>
  <c r="BA5" i="66"/>
  <c r="BD5" i="66"/>
  <c r="BB35" i="66"/>
  <c r="BA35" i="66"/>
  <c r="BE34" i="66"/>
  <c r="BD34" i="66"/>
  <c r="BC34" i="66"/>
  <c r="BB34" i="66"/>
  <c r="BA34" i="66"/>
  <c r="BB33" i="66"/>
  <c r="BA33" i="66"/>
  <c r="BB32" i="66"/>
  <c r="BA32" i="66"/>
  <c r="BB31" i="66" l="1"/>
  <c r="AB7" i="66"/>
  <c r="AB6" i="66" s="1"/>
  <c r="AF7" i="66"/>
  <c r="AF6" i="66" s="1"/>
  <c r="AJ7" i="66"/>
  <c r="AJ6" i="66" s="1"/>
  <c r="AN7" i="66"/>
  <c r="AN6" i="66" s="1"/>
  <c r="AR7" i="66"/>
  <c r="AR6" i="66" s="1"/>
  <c r="BB7" i="65"/>
  <c r="AA16" i="65"/>
  <c r="AA14" i="65" s="1"/>
  <c r="AB16" i="65"/>
  <c r="AC7" i="66"/>
  <c r="AC6" i="66" s="1"/>
  <c r="AG7" i="66"/>
  <c r="AG6" i="66" s="1"/>
  <c r="AK7" i="66"/>
  <c r="AK6" i="66" s="1"/>
  <c r="AO7" i="66"/>
  <c r="AO6" i="66" s="1"/>
  <c r="AS7" i="66"/>
  <c r="AS6" i="66" s="1"/>
  <c r="AW7" i="66"/>
  <c r="AW6" i="66" s="1"/>
  <c r="BA36" i="66"/>
  <c r="AA7" i="66"/>
  <c r="AA6" i="66" s="1"/>
  <c r="AE7" i="66"/>
  <c r="AE6" i="66" s="1"/>
  <c r="AI7" i="66"/>
  <c r="AI6" i="66" s="1"/>
  <c r="AM7" i="66"/>
  <c r="AM6" i="66" s="1"/>
  <c r="AQ7" i="66"/>
  <c r="AQ6" i="66" s="1"/>
  <c r="AU7" i="66"/>
  <c r="AU6" i="66" s="1"/>
  <c r="AY7" i="66"/>
  <c r="AY6" i="66" s="1"/>
  <c r="AP7" i="65"/>
  <c r="AP6" i="65" s="1"/>
  <c r="BB41" i="65"/>
  <c r="H6" i="112" s="1"/>
  <c r="AV7" i="66"/>
  <c r="AV6" i="66" s="1"/>
  <c r="AZ7" i="66"/>
  <c r="AZ6" i="66" s="1"/>
  <c r="AD7" i="66"/>
  <c r="AD6" i="66" s="1"/>
  <c r="AH7" i="66"/>
  <c r="AH6" i="66" s="1"/>
  <c r="AL7" i="66"/>
  <c r="AL6" i="66" s="1"/>
  <c r="AP7" i="66"/>
  <c r="AP6" i="66" s="1"/>
  <c r="AT7" i="66"/>
  <c r="AT6" i="66" s="1"/>
  <c r="AX7" i="66"/>
  <c r="AX6" i="66" s="1"/>
  <c r="BA31" i="66"/>
  <c r="BB36" i="66"/>
  <c r="AS41" i="65"/>
  <c r="AA35" i="66" l="1"/>
  <c r="AB35" i="66"/>
  <c r="AC35" i="66"/>
  <c r="AD35" i="66"/>
  <c r="AE35" i="66"/>
  <c r="AF35" i="66"/>
  <c r="AG35" i="66"/>
  <c r="AH35" i="66"/>
  <c r="AI35" i="66"/>
  <c r="AJ35" i="66"/>
  <c r="AK35" i="66"/>
  <c r="AL35" i="66"/>
  <c r="AM35" i="66"/>
  <c r="AN35" i="66"/>
  <c r="AO35" i="66"/>
  <c r="AP35" i="66"/>
  <c r="AQ35" i="66"/>
  <c r="AR35" i="66"/>
  <c r="AS35" i="66"/>
  <c r="AT35" i="66"/>
  <c r="AU35" i="66"/>
  <c r="AV35" i="66"/>
  <c r="AW35" i="66"/>
  <c r="AX35" i="66"/>
  <c r="AY35" i="66"/>
  <c r="AZ35" i="66" l="1"/>
  <c r="AE33" i="66" l="1"/>
  <c r="AF33" i="66"/>
  <c r="AG33" i="66"/>
  <c r="AH33" i="66"/>
  <c r="AI33" i="66"/>
  <c r="AJ33" i="66"/>
  <c r="AK33" i="66"/>
  <c r="AL33" i="66"/>
  <c r="AM33" i="66"/>
  <c r="AN33" i="66"/>
  <c r="AO33" i="66"/>
  <c r="AP33" i="66"/>
  <c r="AQ33" i="66"/>
  <c r="AR33" i="66"/>
  <c r="AS33" i="66"/>
  <c r="AT33" i="66"/>
  <c r="AU33" i="66"/>
  <c r="AV33" i="66"/>
  <c r="AW33" i="66"/>
  <c r="AX33" i="66"/>
  <c r="AY33" i="66"/>
  <c r="AZ33" i="66"/>
  <c r="AD33" i="66"/>
  <c r="AA33" i="66"/>
  <c r="AC33" i="66"/>
  <c r="AB33" i="66"/>
  <c r="BB31" i="65" l="1"/>
  <c r="AO32" i="66" l="1"/>
  <c r="AO31" i="66" s="1"/>
  <c r="AO31" i="65"/>
  <c r="AK32" i="66"/>
  <c r="AK31" i="66" s="1"/>
  <c r="AK31" i="65"/>
  <c r="AG32" i="66"/>
  <c r="AG31" i="66" s="1"/>
  <c r="AG31" i="65"/>
  <c r="AC32" i="66"/>
  <c r="AC31" i="66" s="1"/>
  <c r="AC31" i="65"/>
  <c r="BA31" i="65"/>
  <c r="AV32" i="66"/>
  <c r="AV31" i="66" s="1"/>
  <c r="AV31" i="65"/>
  <c r="AA32" i="66"/>
  <c r="AA31" i="66" s="1"/>
  <c r="AA31" i="65"/>
  <c r="AS32" i="66"/>
  <c r="AS31" i="66" s="1"/>
  <c r="AS31" i="65"/>
  <c r="AY32" i="66"/>
  <c r="AY31" i="66" s="1"/>
  <c r="AY31" i="65"/>
  <c r="AW32" i="66"/>
  <c r="AW31" i="66" s="1"/>
  <c r="AW31" i="65"/>
  <c r="AZ32" i="66"/>
  <c r="AZ31" i="66" s="1"/>
  <c r="AZ31" i="65"/>
  <c r="AR32" i="66"/>
  <c r="AR31" i="66" s="1"/>
  <c r="AR31" i="65"/>
  <c r="AN32" i="66"/>
  <c r="AN31" i="66" s="1"/>
  <c r="AN31" i="65"/>
  <c r="AJ32" i="66"/>
  <c r="AJ31" i="66" s="1"/>
  <c r="AJ31" i="65"/>
  <c r="AF32" i="66"/>
  <c r="AF31" i="66" s="1"/>
  <c r="AF31" i="65"/>
  <c r="AU32" i="66"/>
  <c r="AU31" i="66" s="1"/>
  <c r="AU31" i="65"/>
  <c r="AQ32" i="66"/>
  <c r="AQ31" i="66" s="1"/>
  <c r="AQ31" i="65"/>
  <c r="AM32" i="66"/>
  <c r="AM31" i="66" s="1"/>
  <c r="AM31" i="65"/>
  <c r="AI32" i="66"/>
  <c r="AI31" i="66" s="1"/>
  <c r="AI31" i="65"/>
  <c r="AE32" i="66"/>
  <c r="AE31" i="66" s="1"/>
  <c r="AE31" i="65"/>
  <c r="AB32" i="66"/>
  <c r="AB31" i="66" s="1"/>
  <c r="AB31" i="65"/>
  <c r="AX32" i="66"/>
  <c r="AX31" i="66" s="1"/>
  <c r="AX31" i="65"/>
  <c r="AT32" i="66"/>
  <c r="AT31" i="66" s="1"/>
  <c r="AT31" i="65"/>
  <c r="AP32" i="66"/>
  <c r="AP31" i="66" s="1"/>
  <c r="AP31" i="65"/>
  <c r="AL32" i="66"/>
  <c r="AL31" i="66" s="1"/>
  <c r="AL31" i="65"/>
  <c r="AH32" i="66"/>
  <c r="AH31" i="66" s="1"/>
  <c r="AH31" i="65"/>
  <c r="AD32" i="66"/>
  <c r="AD31" i="66" s="1"/>
  <c r="AD31" i="65"/>
  <c r="BC5" i="76" l="1"/>
  <c r="BD5" i="76"/>
  <c r="BE5" i="76"/>
  <c r="BC6" i="76"/>
  <c r="BD6" i="76"/>
  <c r="BE6" i="76"/>
  <c r="BC7" i="76"/>
  <c r="BD7" i="76"/>
  <c r="BE47" i="76" s="1"/>
  <c r="BE7" i="76"/>
  <c r="BC8" i="76"/>
  <c r="BC9" i="76" s="1"/>
  <c r="BD8" i="76"/>
  <c r="BE8" i="76"/>
  <c r="BE16" i="76" s="1"/>
  <c r="BB9" i="76"/>
  <c r="BD9" i="76"/>
  <c r="BE9" i="76"/>
  <c r="BE45" i="76" l="1"/>
  <c r="BD46" i="76"/>
  <c r="BD49" i="76"/>
  <c r="BE15" i="76"/>
  <c r="BE14" i="76"/>
  <c r="BE13" i="76"/>
  <c r="BE17" i="76" s="1"/>
  <c r="BC49" i="76"/>
  <c r="BC16" i="76"/>
  <c r="BC13" i="76"/>
  <c r="BC17" i="76" s="1"/>
  <c r="BC14" i="76"/>
  <c r="BD16" i="76"/>
  <c r="BC15" i="76"/>
  <c r="BD13" i="76"/>
  <c r="BD17" i="76" s="1"/>
  <c r="BD47" i="76"/>
  <c r="BD45" i="76"/>
  <c r="BD14" i="76"/>
  <c r="BE48" i="76"/>
  <c r="BE46" i="76"/>
  <c r="BC45" i="76"/>
  <c r="BC48" i="76"/>
  <c r="BB13" i="76"/>
  <c r="BD15" i="76"/>
  <c r="BE49" i="76"/>
  <c r="BD48" i="76"/>
  <c r="BC47" i="76"/>
  <c r="BC46" i="76"/>
  <c r="BB16" i="76"/>
  <c r="BB15" i="76"/>
  <c r="BB14" i="76"/>
  <c r="BB45" i="65"/>
  <c r="H10" i="112" s="1"/>
  <c r="BB61" i="64"/>
  <c r="BB47" i="64"/>
  <c r="BB33" i="64"/>
  <c r="BB19" i="64"/>
  <c r="BB17" i="76" l="1"/>
  <c r="BB6" i="65"/>
  <c r="BB10" i="64"/>
  <c r="BB48" i="65"/>
  <c r="H13" i="112" s="1"/>
  <c r="BB27" i="65"/>
  <c r="BB43" i="65" s="1"/>
  <c r="H8" i="112" s="1"/>
  <c r="BB47" i="65"/>
  <c r="H12" i="112" s="1"/>
  <c r="BB5" i="64"/>
  <c r="BB44" i="65"/>
  <c r="H9" i="112" s="1"/>
  <c r="BB16" i="65"/>
  <c r="BB14" i="65" s="1"/>
  <c r="BB5" i="65" l="1"/>
  <c r="BB36" i="65" s="1"/>
  <c r="BB15" i="64"/>
  <c r="BB21" i="64" s="1"/>
  <c r="BB46" i="65"/>
  <c r="H11" i="112" s="1"/>
  <c r="BB42" i="65"/>
  <c r="H7" i="112" s="1"/>
  <c r="BB26" i="64" l="1"/>
  <c r="BB25" i="64"/>
  <c r="BB27" i="64"/>
  <c r="BB23" i="64"/>
  <c r="BB24" i="64"/>
  <c r="BB29" i="64"/>
  <c r="BB28" i="64"/>
  <c r="BB30" i="64"/>
  <c r="BB22" i="64"/>
  <c r="BB20" i="64"/>
  <c r="BB49" i="65"/>
  <c r="BE78" i="64"/>
  <c r="BD85" i="64"/>
  <c r="BC84" i="64"/>
  <c r="BC80" i="64"/>
  <c r="BE8" i="74"/>
  <c r="BD7" i="74"/>
  <c r="BC6" i="74"/>
  <c r="BC5" i="74"/>
  <c r="BE6" i="74"/>
  <c r="BE5" i="74"/>
  <c r="BD6" i="74"/>
  <c r="BD5" i="74"/>
  <c r="BE7" i="74"/>
  <c r="BC10" i="64"/>
  <c r="BC5" i="64"/>
  <c r="BC85" i="64"/>
  <c r="BE83" i="64"/>
  <c r="BD82" i="64"/>
  <c r="BE79" i="64"/>
  <c r="BD78" i="64"/>
  <c r="BC77" i="64"/>
  <c r="BE84" i="64"/>
  <c r="BD83" i="64"/>
  <c r="BC82" i="64"/>
  <c r="BE80" i="64"/>
  <c r="BD79" i="64"/>
  <c r="BC78" i="64"/>
  <c r="BE10" i="64"/>
  <c r="BE5" i="64"/>
  <c r="BE85" i="64"/>
  <c r="BD84" i="64"/>
  <c r="BC83" i="64"/>
  <c r="BD80" i="64"/>
  <c r="BC79" i="64"/>
  <c r="BE77" i="64"/>
  <c r="BE82" i="64"/>
  <c r="BD77" i="64"/>
  <c r="BD10" i="64"/>
  <c r="BD5" i="64"/>
  <c r="BB26" i="113" l="1"/>
  <c r="H14" i="112"/>
  <c r="I6" i="112" s="1"/>
  <c r="BD76" i="64"/>
  <c r="BE81" i="64"/>
  <c r="BC76" i="64"/>
  <c r="BD8" i="74"/>
  <c r="BE53" i="74" s="1"/>
  <c r="BD15" i="64"/>
  <c r="BD25" i="64" s="1"/>
  <c r="BC81" i="64"/>
  <c r="BD9" i="74"/>
  <c r="BE9" i="74"/>
  <c r="BE10" i="74" s="1"/>
  <c r="BC50" i="74"/>
  <c r="BC9" i="74"/>
  <c r="BC8" i="74"/>
  <c r="BD50" i="74"/>
  <c r="BE50" i="74"/>
  <c r="BC7" i="74"/>
  <c r="BC51" i="74"/>
  <c r="BC15" i="64"/>
  <c r="BD81" i="64"/>
  <c r="BE15" i="64"/>
  <c r="BE25" i="64" s="1"/>
  <c r="BE76" i="64"/>
  <c r="BE52" i="74"/>
  <c r="BD51" i="74"/>
  <c r="BE51" i="74"/>
  <c r="BC40" i="100"/>
  <c r="BD40" i="100"/>
  <c r="BB74" i="100"/>
  <c r="BC74" i="100"/>
  <c r="BD74" i="100"/>
  <c r="BE74" i="100"/>
  <c r="BD42" i="100"/>
  <c r="BB76" i="100"/>
  <c r="BC43" i="100"/>
  <c r="BD76" i="100"/>
  <c r="BE76" i="100"/>
  <c r="BB77" i="100"/>
  <c r="BC77" i="100"/>
  <c r="BD44" i="100"/>
  <c r="BE77" i="100"/>
  <c r="BC45" i="100"/>
  <c r="BD45" i="100"/>
  <c r="BB112" i="100"/>
  <c r="BC79" i="100"/>
  <c r="BD46" i="100"/>
  <c r="BE112" i="100"/>
  <c r="BB113" i="100"/>
  <c r="BC113" i="100"/>
  <c r="BD47" i="100"/>
  <c r="BE113" i="100"/>
  <c r="BB114" i="100"/>
  <c r="BC114" i="100"/>
  <c r="BD114" i="100"/>
  <c r="BE114" i="100"/>
  <c r="BC49" i="100"/>
  <c r="BD49" i="100"/>
  <c r="BB150" i="100"/>
  <c r="BC84" i="100"/>
  <c r="BD150" i="100"/>
  <c r="BE51" i="100"/>
  <c r="BB151" i="100"/>
  <c r="BC151" i="100"/>
  <c r="BD151" i="100"/>
  <c r="BE52" i="100"/>
  <c r="BB152" i="100"/>
  <c r="BC119" i="100"/>
  <c r="BD152" i="100"/>
  <c r="BE53" i="100"/>
  <c r="BB153" i="100"/>
  <c r="BC54" i="100"/>
  <c r="BD54" i="100"/>
  <c r="BE54" i="100"/>
  <c r="BB154" i="100"/>
  <c r="BC154" i="100"/>
  <c r="BD154" i="100"/>
  <c r="BE55" i="100"/>
  <c r="BB155" i="100"/>
  <c r="BC56" i="100"/>
  <c r="BD89" i="100"/>
  <c r="BE56" i="100"/>
  <c r="BB190" i="100"/>
  <c r="BC157" i="100"/>
  <c r="BD157" i="100"/>
  <c r="BE58" i="100"/>
  <c r="BB191" i="100"/>
  <c r="BC191" i="100"/>
  <c r="BD191" i="100"/>
  <c r="BE59" i="100"/>
  <c r="BC60" i="100"/>
  <c r="BD192" i="100"/>
  <c r="BE60" i="100"/>
  <c r="BB193" i="100"/>
  <c r="BC127" i="100"/>
  <c r="BD94" i="100"/>
  <c r="BE61" i="100"/>
  <c r="BC62" i="100"/>
  <c r="BD161" i="100"/>
  <c r="BE62" i="100"/>
  <c r="BB195" i="100"/>
  <c r="BC162" i="100"/>
  <c r="BD195" i="100"/>
  <c r="BE63" i="100"/>
  <c r="BB197" i="100"/>
  <c r="BC197" i="100"/>
  <c r="BD131" i="100"/>
  <c r="BE197" i="100"/>
  <c r="BB198" i="100"/>
  <c r="BC165" i="100"/>
  <c r="BD198" i="100"/>
  <c r="BE132" i="100"/>
  <c r="BB199" i="100"/>
  <c r="BC67" i="100"/>
  <c r="BD166" i="100"/>
  <c r="BE199" i="100"/>
  <c r="BC155" i="100"/>
  <c r="BC159" i="100"/>
  <c r="BD164" i="100"/>
  <c r="BC112" i="100"/>
  <c r="BC120" i="100"/>
  <c r="BC124" i="100"/>
  <c r="BC126" i="100"/>
  <c r="BC81" i="100"/>
  <c r="BC86" i="100"/>
  <c r="BC89" i="100"/>
  <c r="BC95" i="100"/>
  <c r="BC66" i="100"/>
  <c r="BC59" i="100"/>
  <c r="BC61" i="100"/>
  <c r="BD41" i="100"/>
  <c r="BC42" i="100"/>
  <c r="BC47" i="100"/>
  <c r="BC53" i="100"/>
  <c r="BB10" i="74" l="1"/>
  <c r="BB15" i="74" s="1"/>
  <c r="BD52" i="100"/>
  <c r="BD63" i="100"/>
  <c r="BD122" i="100"/>
  <c r="BD92" i="100"/>
  <c r="BD128" i="100"/>
  <c r="BD127" i="100"/>
  <c r="BD158" i="100"/>
  <c r="BD65" i="100"/>
  <c r="BD79" i="100"/>
  <c r="BD118" i="100"/>
  <c r="BD162" i="100"/>
  <c r="BD153" i="100"/>
  <c r="BD60" i="100"/>
  <c r="BD100" i="100"/>
  <c r="BD86" i="100"/>
  <c r="BD77" i="100"/>
  <c r="BD113" i="100"/>
  <c r="BD197" i="100"/>
  <c r="BD55" i="100"/>
  <c r="BD43" i="100"/>
  <c r="BD61" i="100"/>
  <c r="BD58" i="100"/>
  <c r="BD96" i="100"/>
  <c r="BD91" i="100"/>
  <c r="BD85" i="100"/>
  <c r="BD133" i="100"/>
  <c r="BD112" i="100"/>
  <c r="BE159" i="100"/>
  <c r="BD193" i="100"/>
  <c r="BE150" i="100"/>
  <c r="BE193" i="100"/>
  <c r="BD95" i="100"/>
  <c r="BD132" i="100"/>
  <c r="BD124" i="100"/>
  <c r="BD119" i="100"/>
  <c r="BD159" i="100"/>
  <c r="BD199" i="100"/>
  <c r="BD190" i="100"/>
  <c r="BE128" i="100"/>
  <c r="BE124" i="100"/>
  <c r="BE164" i="100"/>
  <c r="BE154" i="100"/>
  <c r="BE96" i="100"/>
  <c r="BE92" i="100"/>
  <c r="BE86" i="100"/>
  <c r="BE133" i="100"/>
  <c r="BE119" i="100"/>
  <c r="BE190" i="100"/>
  <c r="BE65" i="100"/>
  <c r="BE79" i="100"/>
  <c r="BC195" i="100"/>
  <c r="BC132" i="100"/>
  <c r="BC161" i="100"/>
  <c r="BC193" i="100"/>
  <c r="BC55" i="100"/>
  <c r="BC46" i="100"/>
  <c r="BC44" i="100"/>
  <c r="BC63" i="100"/>
  <c r="BC100" i="100"/>
  <c r="BC94" i="100"/>
  <c r="BC92" i="100"/>
  <c r="BC87" i="100"/>
  <c r="BC131" i="100"/>
  <c r="BC128" i="100"/>
  <c r="BC125" i="100"/>
  <c r="BC118" i="100"/>
  <c r="BC166" i="100"/>
  <c r="BC164" i="100"/>
  <c r="BC160" i="100"/>
  <c r="BC153" i="100"/>
  <c r="BC198" i="100"/>
  <c r="BC194" i="100"/>
  <c r="BC192" i="100"/>
  <c r="BC190" i="100"/>
  <c r="BC199" i="100"/>
  <c r="BC52" i="100"/>
  <c r="BC48" i="100"/>
  <c r="BC41" i="100"/>
  <c r="BC58" i="100"/>
  <c r="BC99" i="100"/>
  <c r="BC96" i="100"/>
  <c r="BC93" i="100"/>
  <c r="BC85" i="100"/>
  <c r="BC76" i="100"/>
  <c r="BC133" i="100"/>
  <c r="BC129" i="100"/>
  <c r="BC122" i="100"/>
  <c r="BC117" i="100"/>
  <c r="BC158" i="100"/>
  <c r="BC152" i="100"/>
  <c r="BC150" i="100"/>
  <c r="BC51" i="100"/>
  <c r="BC65" i="100"/>
  <c r="BC64" i="100" s="1"/>
  <c r="BC98" i="100"/>
  <c r="BC91" i="100"/>
  <c r="BC121" i="100"/>
  <c r="BD187" i="100"/>
  <c r="BD183" i="100"/>
  <c r="BE66" i="100"/>
  <c r="BE129" i="100"/>
  <c r="BE125" i="100"/>
  <c r="BE194" i="100"/>
  <c r="BD53" i="100"/>
  <c r="BD51" i="100"/>
  <c r="BD48" i="100"/>
  <c r="BD59" i="100"/>
  <c r="BE67" i="100"/>
  <c r="BD66" i="100"/>
  <c r="BE99" i="100"/>
  <c r="BD98" i="100"/>
  <c r="BE94" i="100"/>
  <c r="BD93" i="100"/>
  <c r="BE89" i="100"/>
  <c r="BD87" i="100"/>
  <c r="BE84" i="100"/>
  <c r="BD81" i="100"/>
  <c r="BE131" i="100"/>
  <c r="BD129" i="100"/>
  <c r="BE126" i="100"/>
  <c r="BD125" i="100"/>
  <c r="BE121" i="100"/>
  <c r="BD120" i="100"/>
  <c r="BE117" i="100"/>
  <c r="BE166" i="100"/>
  <c r="BD165" i="100"/>
  <c r="BE161" i="100"/>
  <c r="BD160" i="100"/>
  <c r="BE157" i="100"/>
  <c r="BD155" i="100"/>
  <c r="BE152" i="100"/>
  <c r="BE198" i="100"/>
  <c r="BD194" i="100"/>
  <c r="BE98" i="100"/>
  <c r="BE93" i="100"/>
  <c r="BE87" i="100"/>
  <c r="BE81" i="100"/>
  <c r="BE120" i="100"/>
  <c r="BE165" i="100"/>
  <c r="BE160" i="100"/>
  <c r="BE155" i="100"/>
  <c r="BE151" i="100"/>
  <c r="BE191" i="100"/>
  <c r="BD56" i="100"/>
  <c r="BD62" i="100"/>
  <c r="BD67" i="100"/>
  <c r="BE100" i="100"/>
  <c r="BD99" i="100"/>
  <c r="BE95" i="100"/>
  <c r="BE91" i="100"/>
  <c r="BE85" i="100"/>
  <c r="BD84" i="100"/>
  <c r="BE127" i="100"/>
  <c r="BD126" i="100"/>
  <c r="BE122" i="100"/>
  <c r="BD121" i="100"/>
  <c r="BE118" i="100"/>
  <c r="BD117" i="100"/>
  <c r="BE162" i="100"/>
  <c r="BE158" i="100"/>
  <c r="BE153" i="100"/>
  <c r="BE195" i="100"/>
  <c r="BB56" i="100"/>
  <c r="BB100" i="100"/>
  <c r="BB99" i="100"/>
  <c r="BB98" i="100"/>
  <c r="BB96" i="100"/>
  <c r="BB95" i="100"/>
  <c r="BB94" i="100"/>
  <c r="BB93" i="100"/>
  <c r="BB92" i="100"/>
  <c r="BB91" i="100"/>
  <c r="BB89" i="100"/>
  <c r="BB87" i="100"/>
  <c r="BB86" i="100"/>
  <c r="BB85" i="100"/>
  <c r="BB84" i="100"/>
  <c r="BB81" i="100"/>
  <c r="BB79" i="100"/>
  <c r="BB133" i="100"/>
  <c r="BB132" i="100"/>
  <c r="BB131" i="100"/>
  <c r="BB129" i="100"/>
  <c r="BB128" i="100"/>
  <c r="BB127" i="100"/>
  <c r="BB126" i="100"/>
  <c r="BB125" i="100"/>
  <c r="BB124" i="100"/>
  <c r="BB122" i="100"/>
  <c r="BB121" i="100"/>
  <c r="BB120" i="100"/>
  <c r="BB119" i="100"/>
  <c r="BB118" i="100"/>
  <c r="BB117" i="100"/>
  <c r="BE192" i="100"/>
  <c r="BB166" i="100"/>
  <c r="BB165" i="100"/>
  <c r="BB164" i="100"/>
  <c r="BB162" i="100"/>
  <c r="BB161" i="100"/>
  <c r="BB160" i="100"/>
  <c r="BB159" i="100"/>
  <c r="BB158" i="100"/>
  <c r="BB157" i="100"/>
  <c r="BB194" i="100"/>
  <c r="BB192" i="100"/>
  <c r="BE188" i="100"/>
  <c r="BE187" i="100"/>
  <c r="BE186" i="100"/>
  <c r="BE185" i="100"/>
  <c r="BE184" i="100"/>
  <c r="BD185" i="100"/>
  <c r="BE17" i="74"/>
  <c r="BE15" i="74"/>
  <c r="BE16" i="74"/>
  <c r="BE183" i="100"/>
  <c r="BE20" i="64"/>
  <c r="BD188" i="100"/>
  <c r="BD186" i="100"/>
  <c r="BD184" i="100"/>
  <c r="BE14" i="74"/>
  <c r="BE19" i="74" s="1"/>
  <c r="BC188" i="100"/>
  <c r="BC187" i="100"/>
  <c r="BC186" i="100"/>
  <c r="BC185" i="100"/>
  <c r="BC184" i="100"/>
  <c r="BB30" i="100"/>
  <c r="BB23" i="100"/>
  <c r="BB61" i="100" s="1"/>
  <c r="BB16" i="100"/>
  <c r="BB54" i="100" s="1"/>
  <c r="BB148" i="100"/>
  <c r="BB147" i="100"/>
  <c r="BB146" i="100"/>
  <c r="BB145" i="100"/>
  <c r="BB144" i="100"/>
  <c r="BB111" i="100"/>
  <c r="BB143" i="100"/>
  <c r="BB110" i="100"/>
  <c r="BB109" i="100"/>
  <c r="BB142" i="100"/>
  <c r="BC174" i="100"/>
  <c r="BB141" i="100"/>
  <c r="BB108" i="100"/>
  <c r="BB107" i="100"/>
  <c r="BB140" i="100"/>
  <c r="BB5" i="100"/>
  <c r="BB139" i="100"/>
  <c r="BB106" i="100"/>
  <c r="BB14" i="74"/>
  <c r="BD54" i="74"/>
  <c r="BE30" i="100"/>
  <c r="BE62" i="113" s="1"/>
  <c r="BE49" i="100"/>
  <c r="BE181" i="100"/>
  <c r="BE148" i="100"/>
  <c r="BE48" i="100"/>
  <c r="BE180" i="100"/>
  <c r="BE147" i="100"/>
  <c r="BE47" i="100"/>
  <c r="BE179" i="100"/>
  <c r="BE146" i="100"/>
  <c r="BE46" i="100"/>
  <c r="BE178" i="100"/>
  <c r="BE145" i="100"/>
  <c r="BE45" i="100"/>
  <c r="BE177" i="100"/>
  <c r="BE144" i="100"/>
  <c r="BE111" i="100"/>
  <c r="BE44" i="100"/>
  <c r="BE176" i="100"/>
  <c r="BE143" i="100"/>
  <c r="BE110" i="100"/>
  <c r="BE43" i="100"/>
  <c r="BE175" i="100"/>
  <c r="BE142" i="100"/>
  <c r="BE109" i="100"/>
  <c r="BE42" i="100"/>
  <c r="BE141" i="100"/>
  <c r="BE108" i="100"/>
  <c r="BE41" i="100"/>
  <c r="BE173" i="100"/>
  <c r="BE140" i="100"/>
  <c r="BE107" i="100"/>
  <c r="BE40" i="100"/>
  <c r="BE172" i="100"/>
  <c r="BE139" i="100"/>
  <c r="BE106" i="100"/>
  <c r="BC10" i="74"/>
  <c r="BC18" i="74" s="1"/>
  <c r="BC30" i="64"/>
  <c r="BC86" i="64"/>
  <c r="BC26" i="64"/>
  <c r="BC23" i="64"/>
  <c r="BC27" i="64"/>
  <c r="BC28" i="64"/>
  <c r="BC29" i="64"/>
  <c r="BC21" i="64"/>
  <c r="BC22" i="64"/>
  <c r="BC24" i="64"/>
  <c r="BE18" i="74"/>
  <c r="BE54" i="74"/>
  <c r="BD30" i="64"/>
  <c r="BD86" i="64"/>
  <c r="BD29" i="64"/>
  <c r="BD23" i="64"/>
  <c r="BD26" i="64"/>
  <c r="BD27" i="64"/>
  <c r="BD28" i="64"/>
  <c r="BD22" i="64"/>
  <c r="BD21" i="64"/>
  <c r="BD24" i="64"/>
  <c r="BD53" i="74"/>
  <c r="BD20" i="64"/>
  <c r="BD30" i="100"/>
  <c r="BD62" i="113" s="1"/>
  <c r="BD23" i="100"/>
  <c r="BD16" i="100"/>
  <c r="BD181" i="100"/>
  <c r="BD148" i="100"/>
  <c r="BD180" i="100"/>
  <c r="BD147" i="100"/>
  <c r="BD179" i="100"/>
  <c r="BD146" i="100"/>
  <c r="BD178" i="100"/>
  <c r="BD145" i="100"/>
  <c r="BD177" i="100"/>
  <c r="BD144" i="100"/>
  <c r="BD111" i="100"/>
  <c r="BD176" i="100"/>
  <c r="BD110" i="100"/>
  <c r="BD143" i="100"/>
  <c r="BD175" i="100"/>
  <c r="BD109" i="100"/>
  <c r="BD142" i="100"/>
  <c r="BE174" i="100"/>
  <c r="BD141" i="100"/>
  <c r="BD108" i="100"/>
  <c r="BD173" i="100"/>
  <c r="BD140" i="100"/>
  <c r="BD107" i="100"/>
  <c r="BD5" i="100"/>
  <c r="BD172" i="100"/>
  <c r="BD106" i="100"/>
  <c r="BD139" i="100"/>
  <c r="BC53" i="74"/>
  <c r="BB17" i="74"/>
  <c r="BC54" i="74"/>
  <c r="BB18" i="74"/>
  <c r="BD52" i="74"/>
  <c r="BB16" i="74"/>
  <c r="BB55" i="100"/>
  <c r="BB58" i="100"/>
  <c r="BC183" i="100"/>
  <c r="BC30" i="100"/>
  <c r="BC62" i="113" s="1"/>
  <c r="BC23" i="100"/>
  <c r="BC16" i="100"/>
  <c r="BC181" i="100"/>
  <c r="BC148" i="100"/>
  <c r="BC180" i="100"/>
  <c r="BC147" i="100"/>
  <c r="BC179" i="100"/>
  <c r="BC146" i="100"/>
  <c r="BC178" i="100"/>
  <c r="BC145" i="100"/>
  <c r="BC111" i="100"/>
  <c r="BC177" i="100"/>
  <c r="BC144" i="100"/>
  <c r="BC110" i="100"/>
  <c r="BC176" i="100"/>
  <c r="BC143" i="100"/>
  <c r="BC109" i="100"/>
  <c r="BC175" i="100"/>
  <c r="BC142" i="100"/>
  <c r="BC108" i="100"/>
  <c r="BD174" i="100"/>
  <c r="BC141" i="100"/>
  <c r="BC173" i="100"/>
  <c r="BC107" i="100"/>
  <c r="BC140" i="100"/>
  <c r="BC5" i="100"/>
  <c r="BC106" i="100"/>
  <c r="BC172" i="100"/>
  <c r="BC139" i="100"/>
  <c r="BE86" i="64"/>
  <c r="BE30" i="64"/>
  <c r="BE28" i="64"/>
  <c r="BE29" i="64"/>
  <c r="BE26" i="64"/>
  <c r="BE27" i="64"/>
  <c r="BE21" i="64"/>
  <c r="BE22" i="64"/>
  <c r="BE23" i="64"/>
  <c r="BE24" i="64"/>
  <c r="BD10" i="74"/>
  <c r="BC25" i="64"/>
  <c r="BC52" i="74"/>
  <c r="BC20" i="64"/>
  <c r="BE57" i="100"/>
  <c r="BE50" i="100"/>
  <c r="BE23" i="100"/>
  <c r="BE16" i="100"/>
  <c r="BE5" i="100"/>
  <c r="BB67" i="100" l="1"/>
  <c r="BB62" i="113"/>
  <c r="BB40" i="100"/>
  <c r="BB48" i="100"/>
  <c r="BB65" i="100"/>
  <c r="BB45" i="100"/>
  <c r="BB49" i="100"/>
  <c r="BB41" i="100"/>
  <c r="BB44" i="100"/>
  <c r="BB19" i="74"/>
  <c r="BB60" i="100"/>
  <c r="BB62" i="100"/>
  <c r="BB66" i="100"/>
  <c r="BB64" i="100" s="1"/>
  <c r="BB59" i="100"/>
  <c r="BB47" i="100"/>
  <c r="BB42" i="100"/>
  <c r="BB46" i="100"/>
  <c r="BB43" i="100"/>
  <c r="BB52" i="100"/>
  <c r="BB51" i="100"/>
  <c r="BB53" i="100"/>
  <c r="BB63" i="100"/>
  <c r="BD39" i="100"/>
  <c r="BD64" i="100"/>
  <c r="BC57" i="100"/>
  <c r="BC16" i="74"/>
  <c r="BD50" i="100"/>
  <c r="BE64" i="100"/>
  <c r="BC50" i="100"/>
  <c r="BD57" i="100"/>
  <c r="BC39" i="100"/>
  <c r="BC171" i="100"/>
  <c r="BC17" i="74"/>
  <c r="BE196" i="100"/>
  <c r="BC196" i="100"/>
  <c r="BC55" i="74"/>
  <c r="BE171" i="100"/>
  <c r="BE39" i="100"/>
  <c r="BB34" i="100"/>
  <c r="BC34" i="100"/>
  <c r="BC182" i="100"/>
  <c r="BC189" i="100"/>
  <c r="BD34" i="100"/>
  <c r="BD182" i="100"/>
  <c r="BD189" i="100"/>
  <c r="BD196" i="100"/>
  <c r="BD55" i="74"/>
  <c r="BD16" i="74"/>
  <c r="BD14" i="74"/>
  <c r="BD19" i="74" s="1"/>
  <c r="BD15" i="74"/>
  <c r="BD171" i="100"/>
  <c r="BD17" i="74"/>
  <c r="BE55" i="74"/>
  <c r="BC15" i="74"/>
  <c r="BC14" i="74"/>
  <c r="BC19" i="74" s="1"/>
  <c r="BD18" i="74"/>
  <c r="BE189" i="100"/>
  <c r="BE34" i="100"/>
  <c r="BE182" i="100"/>
  <c r="BB50" i="100" l="1"/>
  <c r="BB39" i="100"/>
  <c r="BB57" i="100"/>
  <c r="BC200" i="100"/>
  <c r="BD200" i="100"/>
  <c r="BE200" i="100"/>
  <c r="BG62" i="113" l="1"/>
  <c r="BG59" i="113"/>
  <c r="BF59" i="113"/>
  <c r="BG56" i="113"/>
  <c r="BF56" i="113"/>
  <c r="BG53" i="113"/>
  <c r="BF53" i="113"/>
  <c r="BE45" i="113"/>
  <c r="BD45" i="113"/>
  <c r="BC45" i="113"/>
  <c r="BB45" i="113"/>
  <c r="BG43" i="113"/>
  <c r="BF43" i="113"/>
  <c r="BE43" i="113"/>
  <c r="BD43" i="113"/>
  <c r="BC43" i="113"/>
  <c r="BB43" i="113"/>
  <c r="BE38" i="113"/>
  <c r="BD38" i="113"/>
  <c r="BC38" i="113"/>
  <c r="BB38" i="113"/>
  <c r="BG35" i="113"/>
  <c r="BF35" i="113"/>
  <c r="BE35" i="113"/>
  <c r="BD35" i="113"/>
  <c r="BC35" i="113"/>
  <c r="BB35" i="113"/>
  <c r="BG23" i="113"/>
  <c r="BF23" i="113"/>
  <c r="BG5" i="113"/>
  <c r="BF5" i="113"/>
  <c r="AG170" i="100"/>
  <c r="AH170" i="100" s="1"/>
  <c r="AI170" i="100" s="1"/>
  <c r="AJ170" i="100" s="1"/>
  <c r="AK170" i="100" s="1"/>
  <c r="AL170" i="100" s="1"/>
  <c r="AM170" i="100" s="1"/>
  <c r="AN170" i="100" s="1"/>
  <c r="AO170" i="100" s="1"/>
  <c r="AP170" i="100" s="1"/>
  <c r="AQ170" i="100" s="1"/>
  <c r="AR170" i="100" s="1"/>
  <c r="AS170" i="100" s="1"/>
  <c r="AT170" i="100" s="1"/>
  <c r="AU170" i="100" s="1"/>
  <c r="AV170" i="100" s="1"/>
  <c r="AW170" i="100" s="1"/>
  <c r="AX170" i="100" s="1"/>
  <c r="AY170" i="100" s="1"/>
  <c r="AZ170" i="100" s="1"/>
  <c r="BA170" i="100" s="1"/>
  <c r="BB170" i="100" s="1"/>
  <c r="BC170" i="100" s="1"/>
  <c r="BD170" i="100" s="1"/>
  <c r="BE170" i="100" s="1"/>
  <c r="AC170" i="100"/>
  <c r="AD170" i="100" s="1"/>
  <c r="AE170" i="100" s="1"/>
  <c r="AB170" i="100"/>
  <c r="AG137" i="100"/>
  <c r="AH137" i="100" s="1"/>
  <c r="AI137" i="100" s="1"/>
  <c r="AJ137" i="100" s="1"/>
  <c r="AK137" i="100" s="1"/>
  <c r="AL137" i="100" s="1"/>
  <c r="AM137" i="100" s="1"/>
  <c r="AN137" i="100" s="1"/>
  <c r="AO137" i="100" s="1"/>
  <c r="AP137" i="100" s="1"/>
  <c r="AQ137" i="100" s="1"/>
  <c r="AR137" i="100" s="1"/>
  <c r="AS137" i="100" s="1"/>
  <c r="AT137" i="100" s="1"/>
  <c r="AU137" i="100" s="1"/>
  <c r="AV137" i="100" s="1"/>
  <c r="AW137" i="100" s="1"/>
  <c r="AX137" i="100" s="1"/>
  <c r="AY137" i="100" s="1"/>
  <c r="AZ137" i="100" s="1"/>
  <c r="BA137" i="100" s="1"/>
  <c r="BB137" i="100" s="1"/>
  <c r="BC137" i="100" s="1"/>
  <c r="BD137" i="100" s="1"/>
  <c r="BE137" i="100" s="1"/>
  <c r="AB137" i="100"/>
  <c r="AC137" i="100" s="1"/>
  <c r="AD137" i="100" s="1"/>
  <c r="AE137" i="100" s="1"/>
  <c r="AG104" i="100"/>
  <c r="AH104" i="100" s="1"/>
  <c r="AI104" i="100" s="1"/>
  <c r="AJ104" i="100" s="1"/>
  <c r="AK104" i="100" s="1"/>
  <c r="AL104" i="100" s="1"/>
  <c r="AM104" i="100" s="1"/>
  <c r="AN104" i="100" s="1"/>
  <c r="AO104" i="100" s="1"/>
  <c r="AP104" i="100" s="1"/>
  <c r="AQ104" i="100" s="1"/>
  <c r="AR104" i="100" s="1"/>
  <c r="AS104" i="100" s="1"/>
  <c r="AT104" i="100" s="1"/>
  <c r="AU104" i="100" s="1"/>
  <c r="AV104" i="100" s="1"/>
  <c r="AW104" i="100" s="1"/>
  <c r="AX104" i="100" s="1"/>
  <c r="AY104" i="100" s="1"/>
  <c r="AZ104" i="100" s="1"/>
  <c r="BA104" i="100" s="1"/>
  <c r="BB104" i="100" s="1"/>
  <c r="BC104" i="100" s="1"/>
  <c r="BD104" i="100" s="1"/>
  <c r="BE104" i="100" s="1"/>
  <c r="AB104" i="100"/>
  <c r="AC104" i="100" s="1"/>
  <c r="AD104" i="100" s="1"/>
  <c r="AE104" i="100" s="1"/>
  <c r="AG71" i="100"/>
  <c r="AH71" i="100" s="1"/>
  <c r="AI71" i="100" s="1"/>
  <c r="AJ71" i="100" s="1"/>
  <c r="AK71" i="100" s="1"/>
  <c r="AL71" i="100" s="1"/>
  <c r="AM71" i="100" s="1"/>
  <c r="AN71" i="100" s="1"/>
  <c r="AO71" i="100" s="1"/>
  <c r="AP71" i="100" s="1"/>
  <c r="AQ71" i="100" s="1"/>
  <c r="AR71" i="100" s="1"/>
  <c r="AS71" i="100" s="1"/>
  <c r="AT71" i="100" s="1"/>
  <c r="AU71" i="100" s="1"/>
  <c r="AV71" i="100" s="1"/>
  <c r="AW71" i="100" s="1"/>
  <c r="AX71" i="100" s="1"/>
  <c r="AY71" i="100" s="1"/>
  <c r="AZ71" i="100" s="1"/>
  <c r="BA71" i="100" s="1"/>
  <c r="BB71" i="100" s="1"/>
  <c r="BC71" i="100" s="1"/>
  <c r="BD71" i="100" s="1"/>
  <c r="BE71" i="100" s="1"/>
  <c r="AB71" i="100"/>
  <c r="AC71" i="100" s="1"/>
  <c r="AD71" i="100" s="1"/>
  <c r="AE71" i="100" s="1"/>
  <c r="AH38" i="100"/>
  <c r="AI38" i="100" s="1"/>
  <c r="AJ38" i="100" s="1"/>
  <c r="AK38" i="100" s="1"/>
  <c r="AL38" i="100" s="1"/>
  <c r="AM38" i="100" s="1"/>
  <c r="AN38" i="100" s="1"/>
  <c r="AO38" i="100" s="1"/>
  <c r="AP38" i="100" s="1"/>
  <c r="AQ38" i="100" s="1"/>
  <c r="AR38" i="100" s="1"/>
  <c r="AS38" i="100" s="1"/>
  <c r="AT38" i="100" s="1"/>
  <c r="AU38" i="100" s="1"/>
  <c r="AV38" i="100" s="1"/>
  <c r="AW38" i="100" s="1"/>
  <c r="AX38" i="100" s="1"/>
  <c r="AY38" i="100" s="1"/>
  <c r="AZ38" i="100" s="1"/>
  <c r="BA38" i="100" s="1"/>
  <c r="BB38" i="100" s="1"/>
  <c r="BC38" i="100" s="1"/>
  <c r="BD38" i="100" s="1"/>
  <c r="BE38" i="100" s="1"/>
  <c r="AG38" i="100"/>
  <c r="AB38" i="100"/>
  <c r="AC38" i="100" s="1"/>
  <c r="AD38" i="100" s="1"/>
  <c r="AE38" i="100" s="1"/>
  <c r="BB188" i="100"/>
  <c r="BB187" i="100"/>
  <c r="AA55" i="100"/>
  <c r="BB186" i="100"/>
  <c r="BB185" i="100"/>
  <c r="BB184" i="100"/>
  <c r="BB183" i="100"/>
  <c r="AA49" i="100"/>
  <c r="AE179" i="100"/>
  <c r="AD179" i="100"/>
  <c r="AB47" i="100"/>
  <c r="AA45" i="100"/>
  <c r="AA42" i="100"/>
  <c r="AA40" i="100"/>
  <c r="AB4" i="100"/>
  <c r="AC4" i="100" s="1"/>
  <c r="AD4" i="100" s="1"/>
  <c r="AE4" i="100" s="1"/>
  <c r="AF4" i="100" s="1"/>
  <c r="AG4" i="100" s="1"/>
  <c r="AH4" i="100" s="1"/>
  <c r="AI4" i="100" s="1"/>
  <c r="AJ4" i="100" s="1"/>
  <c r="AK4" i="100" s="1"/>
  <c r="AL4" i="100" s="1"/>
  <c r="AM4" i="100" s="1"/>
  <c r="AN4" i="100" s="1"/>
  <c r="AO4" i="100" s="1"/>
  <c r="AP4" i="100" s="1"/>
  <c r="AQ4" i="100" s="1"/>
  <c r="AR4" i="100" s="1"/>
  <c r="AS4" i="100" s="1"/>
  <c r="AT4" i="100" s="1"/>
  <c r="AU4" i="100" s="1"/>
  <c r="AV4" i="100" s="1"/>
  <c r="AW4" i="100" s="1"/>
  <c r="AX4" i="100" s="1"/>
  <c r="AY4" i="100" s="1"/>
  <c r="AZ4" i="100" s="1"/>
  <c r="BA4" i="100" s="1"/>
  <c r="BC4" i="100" s="1"/>
  <c r="BD4" i="100" s="1"/>
  <c r="BE4" i="100" s="1"/>
  <c r="AB44" i="76"/>
  <c r="AC44" i="76" s="1"/>
  <c r="AD44" i="76" s="1"/>
  <c r="AE44" i="76" s="1"/>
  <c r="AF44" i="76" s="1"/>
  <c r="AG44" i="76" s="1"/>
  <c r="AH44" i="76" s="1"/>
  <c r="AI44" i="76" s="1"/>
  <c r="AJ44" i="76" s="1"/>
  <c r="AK44" i="76" s="1"/>
  <c r="AL44" i="76" s="1"/>
  <c r="AM44" i="76" s="1"/>
  <c r="AN44" i="76" s="1"/>
  <c r="AO44" i="76" s="1"/>
  <c r="AP44" i="76" s="1"/>
  <c r="AQ44" i="76" s="1"/>
  <c r="AR44" i="76" s="1"/>
  <c r="AS44" i="76" s="1"/>
  <c r="AT44" i="76" s="1"/>
  <c r="AU44" i="76" s="1"/>
  <c r="AV44" i="76" s="1"/>
  <c r="AW44" i="76" s="1"/>
  <c r="AX44" i="76" s="1"/>
  <c r="AY44" i="76" s="1"/>
  <c r="AZ44" i="76" s="1"/>
  <c r="BA44" i="76" s="1"/>
  <c r="BB44" i="76" s="1"/>
  <c r="BC44" i="76" s="1"/>
  <c r="BD44" i="76" s="1"/>
  <c r="BE44" i="76" s="1"/>
  <c r="AB36" i="76"/>
  <c r="AC36" i="76" s="1"/>
  <c r="AD36" i="76" s="1"/>
  <c r="AE36" i="76" s="1"/>
  <c r="AF36" i="76" s="1"/>
  <c r="AG36" i="76" s="1"/>
  <c r="AH36" i="76" s="1"/>
  <c r="AI36" i="76" s="1"/>
  <c r="AJ36" i="76" s="1"/>
  <c r="AK36" i="76" s="1"/>
  <c r="AL36" i="76" s="1"/>
  <c r="AM36" i="76" s="1"/>
  <c r="AN36" i="76" s="1"/>
  <c r="AO36" i="76" s="1"/>
  <c r="AP36" i="76" s="1"/>
  <c r="AQ36" i="76" s="1"/>
  <c r="AR36" i="76" s="1"/>
  <c r="AS36" i="76" s="1"/>
  <c r="AT36" i="76" s="1"/>
  <c r="AU36" i="76" s="1"/>
  <c r="AV36" i="76" s="1"/>
  <c r="AW36" i="76" s="1"/>
  <c r="AX36" i="76" s="1"/>
  <c r="AY36" i="76" s="1"/>
  <c r="AZ36" i="76" s="1"/>
  <c r="BA36" i="76" s="1"/>
  <c r="BB36" i="76" s="1"/>
  <c r="BC36" i="76" s="1"/>
  <c r="BD36" i="76" s="1"/>
  <c r="BE36" i="76" s="1"/>
  <c r="AB28" i="76"/>
  <c r="AC28" i="76" s="1"/>
  <c r="AD28" i="76" s="1"/>
  <c r="AE28" i="76" s="1"/>
  <c r="AF28" i="76" s="1"/>
  <c r="AG28" i="76" s="1"/>
  <c r="AH28" i="76" s="1"/>
  <c r="AI28" i="76" s="1"/>
  <c r="AJ28" i="76" s="1"/>
  <c r="AK28" i="76" s="1"/>
  <c r="AL28" i="76" s="1"/>
  <c r="AM28" i="76" s="1"/>
  <c r="AN28" i="76" s="1"/>
  <c r="AO28" i="76" s="1"/>
  <c r="AP28" i="76" s="1"/>
  <c r="AQ28" i="76" s="1"/>
  <c r="AR28" i="76" s="1"/>
  <c r="AS28" i="76" s="1"/>
  <c r="AT28" i="76" s="1"/>
  <c r="AU28" i="76" s="1"/>
  <c r="AV28" i="76" s="1"/>
  <c r="AW28" i="76" s="1"/>
  <c r="AX28" i="76" s="1"/>
  <c r="AY28" i="76" s="1"/>
  <c r="AZ28" i="76" s="1"/>
  <c r="BA28" i="76" s="1"/>
  <c r="BB28" i="76" s="1"/>
  <c r="BC28" i="76" s="1"/>
  <c r="BD28" i="76" s="1"/>
  <c r="BE28" i="76" s="1"/>
  <c r="AB20" i="76"/>
  <c r="AC20" i="76" s="1"/>
  <c r="AD20" i="76" s="1"/>
  <c r="AE20" i="76" s="1"/>
  <c r="AF20" i="76" s="1"/>
  <c r="AG20" i="76" s="1"/>
  <c r="AH20" i="76" s="1"/>
  <c r="AI20" i="76" s="1"/>
  <c r="AJ20" i="76" s="1"/>
  <c r="AK20" i="76" s="1"/>
  <c r="AL20" i="76" s="1"/>
  <c r="AM20" i="76" s="1"/>
  <c r="AN20" i="76" s="1"/>
  <c r="AO20" i="76" s="1"/>
  <c r="AP20" i="76" s="1"/>
  <c r="AQ20" i="76" s="1"/>
  <c r="AR20" i="76" s="1"/>
  <c r="AS20" i="76" s="1"/>
  <c r="AT20" i="76" s="1"/>
  <c r="AU20" i="76" s="1"/>
  <c r="AV20" i="76" s="1"/>
  <c r="AW20" i="76" s="1"/>
  <c r="AX20" i="76" s="1"/>
  <c r="AY20" i="76" s="1"/>
  <c r="AZ20" i="76" s="1"/>
  <c r="BA20" i="76" s="1"/>
  <c r="BB20" i="76" s="1"/>
  <c r="BC20" i="76" s="1"/>
  <c r="BD20" i="76" s="1"/>
  <c r="BE20" i="76" s="1"/>
  <c r="AB12" i="76"/>
  <c r="AC12" i="76" s="1"/>
  <c r="AD12" i="76" s="1"/>
  <c r="AE12" i="76" s="1"/>
  <c r="AF12" i="76" s="1"/>
  <c r="AG12" i="76" s="1"/>
  <c r="AH12" i="76" s="1"/>
  <c r="AI12" i="76" s="1"/>
  <c r="AJ12" i="76" s="1"/>
  <c r="AK12" i="76" s="1"/>
  <c r="AL12" i="76" s="1"/>
  <c r="AM12" i="76" s="1"/>
  <c r="AN12" i="76" s="1"/>
  <c r="AO12" i="76" s="1"/>
  <c r="AP12" i="76" s="1"/>
  <c r="AQ12" i="76" s="1"/>
  <c r="AR12" i="76" s="1"/>
  <c r="AS12" i="76" s="1"/>
  <c r="AT12" i="76" s="1"/>
  <c r="AU12" i="76" s="1"/>
  <c r="AV12" i="76" s="1"/>
  <c r="AW12" i="76" s="1"/>
  <c r="AX12" i="76" s="1"/>
  <c r="AY12" i="76" s="1"/>
  <c r="AZ12" i="76" s="1"/>
  <c r="BA12" i="76" s="1"/>
  <c r="BB12" i="76" s="1"/>
  <c r="BC12" i="76" s="1"/>
  <c r="BD12" i="76" s="1"/>
  <c r="BE12" i="76" s="1"/>
  <c r="AB4" i="76"/>
  <c r="AC4" i="76" s="1"/>
  <c r="AD4" i="76" s="1"/>
  <c r="AE4" i="76" s="1"/>
  <c r="AF4" i="76" s="1"/>
  <c r="AG4" i="76" s="1"/>
  <c r="AH4" i="76" s="1"/>
  <c r="AI4" i="76" s="1"/>
  <c r="AJ4" i="76" s="1"/>
  <c r="AK4" i="76" s="1"/>
  <c r="AL4" i="76" s="1"/>
  <c r="AM4" i="76" s="1"/>
  <c r="AN4" i="76" s="1"/>
  <c r="AO4" i="76" s="1"/>
  <c r="AP4" i="76" s="1"/>
  <c r="AQ4" i="76" s="1"/>
  <c r="AR4" i="76" s="1"/>
  <c r="AS4" i="76" s="1"/>
  <c r="AT4" i="76" s="1"/>
  <c r="AU4" i="76" s="1"/>
  <c r="AV4" i="76" s="1"/>
  <c r="AW4" i="76" s="1"/>
  <c r="AX4" i="76" s="1"/>
  <c r="AY4" i="76" s="1"/>
  <c r="AZ4" i="76" s="1"/>
  <c r="BA4" i="76" s="1"/>
  <c r="BC4" i="76" s="1"/>
  <c r="BD4" i="76" s="1"/>
  <c r="BE4" i="76" s="1"/>
  <c r="AB49" i="74"/>
  <c r="AC49" i="74" s="1"/>
  <c r="AD49" i="74" s="1"/>
  <c r="AE49" i="74" s="1"/>
  <c r="AF49" i="74" s="1"/>
  <c r="AG49" i="74" s="1"/>
  <c r="AH49" i="74" s="1"/>
  <c r="AI49" i="74" s="1"/>
  <c r="AJ49" i="74" s="1"/>
  <c r="AK49" i="74" s="1"/>
  <c r="AL49" i="74" s="1"/>
  <c r="AM49" i="74" s="1"/>
  <c r="AN49" i="74" s="1"/>
  <c r="AO49" i="74" s="1"/>
  <c r="AP49" i="74" s="1"/>
  <c r="AQ49" i="74" s="1"/>
  <c r="AR49" i="74" s="1"/>
  <c r="AS49" i="74" s="1"/>
  <c r="AT49" i="74" s="1"/>
  <c r="AU49" i="74" s="1"/>
  <c r="AV49" i="74" s="1"/>
  <c r="AW49" i="74" s="1"/>
  <c r="AX49" i="74" s="1"/>
  <c r="AY49" i="74" s="1"/>
  <c r="AZ49" i="74" s="1"/>
  <c r="BA49" i="74" s="1"/>
  <c r="BB49" i="74" s="1"/>
  <c r="BC49" i="74" s="1"/>
  <c r="BD49" i="74" s="1"/>
  <c r="BE49" i="74" s="1"/>
  <c r="AB40" i="74"/>
  <c r="AC40" i="74" s="1"/>
  <c r="AD40" i="74" s="1"/>
  <c r="AE40" i="74" s="1"/>
  <c r="AF40" i="74" s="1"/>
  <c r="AG40" i="74" s="1"/>
  <c r="AH40" i="74" s="1"/>
  <c r="AI40" i="74" s="1"/>
  <c r="AJ40" i="74" s="1"/>
  <c r="AK40" i="74" s="1"/>
  <c r="AL40" i="74" s="1"/>
  <c r="AM40" i="74" s="1"/>
  <c r="AN40" i="74" s="1"/>
  <c r="AO40" i="74" s="1"/>
  <c r="AP40" i="74" s="1"/>
  <c r="AQ40" i="74" s="1"/>
  <c r="AR40" i="74" s="1"/>
  <c r="AS40" i="74" s="1"/>
  <c r="AT40" i="74" s="1"/>
  <c r="AU40" i="74" s="1"/>
  <c r="AV40" i="74" s="1"/>
  <c r="AW40" i="74" s="1"/>
  <c r="AX40" i="74" s="1"/>
  <c r="AY40" i="74" s="1"/>
  <c r="AZ40" i="74" s="1"/>
  <c r="BA40" i="74" s="1"/>
  <c r="BB40" i="74" s="1"/>
  <c r="BC40" i="74" s="1"/>
  <c r="BD40" i="74" s="1"/>
  <c r="BE40" i="74" s="1"/>
  <c r="AB31" i="74"/>
  <c r="AC31" i="74" s="1"/>
  <c r="AD31" i="74" s="1"/>
  <c r="AE31" i="74" s="1"/>
  <c r="AF31" i="74" s="1"/>
  <c r="AG31" i="74" s="1"/>
  <c r="AH31" i="74" s="1"/>
  <c r="AI31" i="74" s="1"/>
  <c r="AJ31" i="74" s="1"/>
  <c r="AK31" i="74" s="1"/>
  <c r="AL31" i="74" s="1"/>
  <c r="AM31" i="74" s="1"/>
  <c r="AN31" i="74" s="1"/>
  <c r="AO31" i="74" s="1"/>
  <c r="AP31" i="74" s="1"/>
  <c r="AQ31" i="74" s="1"/>
  <c r="AR31" i="74" s="1"/>
  <c r="AS31" i="74" s="1"/>
  <c r="AT31" i="74" s="1"/>
  <c r="AU31" i="74" s="1"/>
  <c r="AV31" i="74" s="1"/>
  <c r="AW31" i="74" s="1"/>
  <c r="AX31" i="74" s="1"/>
  <c r="AY31" i="74" s="1"/>
  <c r="AZ31" i="74" s="1"/>
  <c r="BA31" i="74" s="1"/>
  <c r="BB31" i="74" s="1"/>
  <c r="BC31" i="74" s="1"/>
  <c r="BD31" i="74" s="1"/>
  <c r="BE31" i="74" s="1"/>
  <c r="AB22" i="74"/>
  <c r="AC22" i="74" s="1"/>
  <c r="AD22" i="74" s="1"/>
  <c r="AE22" i="74" s="1"/>
  <c r="AF22" i="74" s="1"/>
  <c r="AG22" i="74" s="1"/>
  <c r="AH22" i="74" s="1"/>
  <c r="AI22" i="74" s="1"/>
  <c r="AJ22" i="74" s="1"/>
  <c r="AK22" i="74" s="1"/>
  <c r="AL22" i="74" s="1"/>
  <c r="AM22" i="74" s="1"/>
  <c r="AN22" i="74" s="1"/>
  <c r="AO22" i="74" s="1"/>
  <c r="AP22" i="74" s="1"/>
  <c r="AQ22" i="74" s="1"/>
  <c r="AR22" i="74" s="1"/>
  <c r="AS22" i="74" s="1"/>
  <c r="AT22" i="74" s="1"/>
  <c r="AU22" i="74" s="1"/>
  <c r="AV22" i="74" s="1"/>
  <c r="AW22" i="74" s="1"/>
  <c r="AX22" i="74" s="1"/>
  <c r="AY22" i="74" s="1"/>
  <c r="AZ22" i="74" s="1"/>
  <c r="BA22" i="74" s="1"/>
  <c r="BB22" i="74" s="1"/>
  <c r="BC22" i="74" s="1"/>
  <c r="BD22" i="74" s="1"/>
  <c r="BE22" i="74" s="1"/>
  <c r="AB13" i="74"/>
  <c r="AC13" i="74" s="1"/>
  <c r="AD13" i="74" s="1"/>
  <c r="AE13" i="74" s="1"/>
  <c r="AF13" i="74" s="1"/>
  <c r="AG13" i="74" s="1"/>
  <c r="AH13" i="74" s="1"/>
  <c r="AI13" i="74" s="1"/>
  <c r="AJ13" i="74" s="1"/>
  <c r="AK13" i="74" s="1"/>
  <c r="AL13" i="74" s="1"/>
  <c r="AM13" i="74" s="1"/>
  <c r="AN13" i="74" s="1"/>
  <c r="AO13" i="74" s="1"/>
  <c r="AP13" i="74" s="1"/>
  <c r="AQ13" i="74" s="1"/>
  <c r="AR13" i="74" s="1"/>
  <c r="AS13" i="74" s="1"/>
  <c r="AT13" i="74" s="1"/>
  <c r="AU13" i="74" s="1"/>
  <c r="AV13" i="74" s="1"/>
  <c r="AW13" i="74" s="1"/>
  <c r="AX13" i="74" s="1"/>
  <c r="AY13" i="74" s="1"/>
  <c r="AZ13" i="74" s="1"/>
  <c r="BA13" i="74" s="1"/>
  <c r="BB13" i="74" s="1"/>
  <c r="BC13" i="74" s="1"/>
  <c r="BD13" i="74" s="1"/>
  <c r="BE13" i="74" s="1"/>
  <c r="AB4" i="74"/>
  <c r="AC4" i="74" s="1"/>
  <c r="AD4" i="74" s="1"/>
  <c r="AE4" i="74" s="1"/>
  <c r="AF4" i="74" s="1"/>
  <c r="AG4" i="74" s="1"/>
  <c r="AH4" i="74" s="1"/>
  <c r="AI4" i="74" s="1"/>
  <c r="AJ4" i="74" s="1"/>
  <c r="AK4" i="74" s="1"/>
  <c r="AL4" i="74" s="1"/>
  <c r="AM4" i="74" s="1"/>
  <c r="AN4" i="74" s="1"/>
  <c r="AO4" i="74" s="1"/>
  <c r="AP4" i="74" s="1"/>
  <c r="AQ4" i="74" s="1"/>
  <c r="AR4" i="74" s="1"/>
  <c r="AS4" i="74" s="1"/>
  <c r="AT4" i="74" s="1"/>
  <c r="AU4" i="74" s="1"/>
  <c r="AV4" i="74" s="1"/>
  <c r="AW4" i="74" s="1"/>
  <c r="AX4" i="74" s="1"/>
  <c r="AY4" i="74" s="1"/>
  <c r="AZ4" i="74" s="1"/>
  <c r="BA4" i="74" s="1"/>
  <c r="BC4" i="74" s="1"/>
  <c r="BD4" i="74" s="1"/>
  <c r="BE4" i="74" s="1"/>
  <c r="AB92" i="66"/>
  <c r="AC92" i="66" s="1"/>
  <c r="AD92" i="66" s="1"/>
  <c r="AE92" i="66" s="1"/>
  <c r="AF92" i="66" s="1"/>
  <c r="AG92" i="66" s="1"/>
  <c r="AH92" i="66" s="1"/>
  <c r="AI92" i="66" s="1"/>
  <c r="AJ92" i="66" s="1"/>
  <c r="AK92" i="66" s="1"/>
  <c r="AL92" i="66" s="1"/>
  <c r="AM92" i="66" s="1"/>
  <c r="AN92" i="66" s="1"/>
  <c r="AO92" i="66" s="1"/>
  <c r="AP92" i="66" s="1"/>
  <c r="AQ92" i="66" s="1"/>
  <c r="AR92" i="66" s="1"/>
  <c r="AS92" i="66" s="1"/>
  <c r="AT92" i="66" s="1"/>
  <c r="AU92" i="66" s="1"/>
  <c r="AV92" i="66" s="1"/>
  <c r="AW92" i="66" s="1"/>
  <c r="AX92" i="66" s="1"/>
  <c r="AY92" i="66" s="1"/>
  <c r="AZ92" i="66" s="1"/>
  <c r="BA92" i="66" s="1"/>
  <c r="BB92" i="66" s="1"/>
  <c r="BC92" i="66" s="1"/>
  <c r="BD92" i="66" s="1"/>
  <c r="BE92" i="66" s="1"/>
  <c r="AB79" i="66"/>
  <c r="AC79" i="66" s="1"/>
  <c r="AD79" i="66" s="1"/>
  <c r="AE79" i="66" s="1"/>
  <c r="AF79" i="66" s="1"/>
  <c r="AG79" i="66" s="1"/>
  <c r="AH79" i="66" s="1"/>
  <c r="AI79" i="66" s="1"/>
  <c r="AJ79" i="66" s="1"/>
  <c r="AK79" i="66" s="1"/>
  <c r="AL79" i="66" s="1"/>
  <c r="AM79" i="66" s="1"/>
  <c r="AN79" i="66" s="1"/>
  <c r="AO79" i="66" s="1"/>
  <c r="AP79" i="66" s="1"/>
  <c r="AQ79" i="66" s="1"/>
  <c r="AR79" i="66" s="1"/>
  <c r="AS79" i="66" s="1"/>
  <c r="AT79" i="66" s="1"/>
  <c r="AU79" i="66" s="1"/>
  <c r="AV79" i="66" s="1"/>
  <c r="AW79" i="66" s="1"/>
  <c r="AX79" i="66" s="1"/>
  <c r="AY79" i="66" s="1"/>
  <c r="AZ79" i="66" s="1"/>
  <c r="BA79" i="66" s="1"/>
  <c r="BB79" i="66" s="1"/>
  <c r="BC79" i="66" s="1"/>
  <c r="BD79" i="66" s="1"/>
  <c r="BE79" i="66" s="1"/>
  <c r="AB66" i="66"/>
  <c r="AC66" i="66" s="1"/>
  <c r="AD66" i="66" s="1"/>
  <c r="AE66" i="66" s="1"/>
  <c r="AF66" i="66" s="1"/>
  <c r="AG66" i="66" s="1"/>
  <c r="AH66" i="66" s="1"/>
  <c r="AI66" i="66" s="1"/>
  <c r="AJ66" i="66" s="1"/>
  <c r="AK66" i="66" s="1"/>
  <c r="AL66" i="66" s="1"/>
  <c r="AM66" i="66" s="1"/>
  <c r="AN66" i="66" s="1"/>
  <c r="AO66" i="66" s="1"/>
  <c r="AP66" i="66" s="1"/>
  <c r="AQ66" i="66" s="1"/>
  <c r="AR66" i="66" s="1"/>
  <c r="AS66" i="66" s="1"/>
  <c r="AT66" i="66" s="1"/>
  <c r="AU66" i="66" s="1"/>
  <c r="AV66" i="66" s="1"/>
  <c r="AW66" i="66" s="1"/>
  <c r="AX66" i="66" s="1"/>
  <c r="AY66" i="66" s="1"/>
  <c r="AZ66" i="66" s="1"/>
  <c r="BA66" i="66" s="1"/>
  <c r="BB66" i="66" s="1"/>
  <c r="BC66" i="66" s="1"/>
  <c r="BD66" i="66" s="1"/>
  <c r="BE66" i="66" s="1"/>
  <c r="AB53" i="66"/>
  <c r="AC53" i="66" s="1"/>
  <c r="AD53" i="66" s="1"/>
  <c r="AE53" i="66" s="1"/>
  <c r="AF53" i="66" s="1"/>
  <c r="AG53" i="66" s="1"/>
  <c r="AH53" i="66" s="1"/>
  <c r="AI53" i="66" s="1"/>
  <c r="AJ53" i="66" s="1"/>
  <c r="AK53" i="66" s="1"/>
  <c r="AL53" i="66" s="1"/>
  <c r="AM53" i="66" s="1"/>
  <c r="AN53" i="66" s="1"/>
  <c r="AO53" i="66" s="1"/>
  <c r="AP53" i="66" s="1"/>
  <c r="AQ53" i="66" s="1"/>
  <c r="AR53" i="66" s="1"/>
  <c r="AS53" i="66" s="1"/>
  <c r="AT53" i="66" s="1"/>
  <c r="AU53" i="66" s="1"/>
  <c r="AV53" i="66" s="1"/>
  <c r="AW53" i="66" s="1"/>
  <c r="AX53" i="66" s="1"/>
  <c r="AY53" i="66" s="1"/>
  <c r="AZ53" i="66" s="1"/>
  <c r="BA53" i="66" s="1"/>
  <c r="BB53" i="66" s="1"/>
  <c r="BC53" i="66" s="1"/>
  <c r="BD53" i="66" s="1"/>
  <c r="BE53" i="66" s="1"/>
  <c r="AB40" i="66"/>
  <c r="AC40" i="66" s="1"/>
  <c r="AD40" i="66" s="1"/>
  <c r="AE40" i="66" s="1"/>
  <c r="AF40" i="66" s="1"/>
  <c r="AG40" i="66" s="1"/>
  <c r="AH40" i="66" s="1"/>
  <c r="AI40" i="66" s="1"/>
  <c r="AJ40" i="66" s="1"/>
  <c r="AK40" i="66" s="1"/>
  <c r="AL40" i="66" s="1"/>
  <c r="AM40" i="66" s="1"/>
  <c r="AN40" i="66" s="1"/>
  <c r="AO40" i="66" s="1"/>
  <c r="AP40" i="66" s="1"/>
  <c r="AQ40" i="66" s="1"/>
  <c r="AR40" i="66" s="1"/>
  <c r="AS40" i="66" s="1"/>
  <c r="AT40" i="66" s="1"/>
  <c r="AU40" i="66" s="1"/>
  <c r="AV40" i="66" s="1"/>
  <c r="AW40" i="66" s="1"/>
  <c r="AX40" i="66" s="1"/>
  <c r="AY40" i="66" s="1"/>
  <c r="AZ40" i="66" s="1"/>
  <c r="BA40" i="66" s="1"/>
  <c r="BB40" i="66" s="1"/>
  <c r="BC40" i="66" s="1"/>
  <c r="BD40" i="66" s="1"/>
  <c r="BE40" i="66" s="1"/>
  <c r="BE46" i="66"/>
  <c r="BD46" i="66"/>
  <c r="BC46" i="66"/>
  <c r="BB46" i="66"/>
  <c r="H23" i="112" s="1"/>
  <c r="BA46" i="66"/>
  <c r="AZ46" i="66"/>
  <c r="AY46" i="66"/>
  <c r="AX46" i="66"/>
  <c r="AW46" i="66"/>
  <c r="AV46" i="66"/>
  <c r="AU46" i="66"/>
  <c r="AT46" i="66"/>
  <c r="AS46" i="66"/>
  <c r="AR46" i="66"/>
  <c r="AQ46" i="66"/>
  <c r="AP46" i="66"/>
  <c r="AO46" i="66"/>
  <c r="AN46" i="66"/>
  <c r="AM46" i="66"/>
  <c r="AL46" i="66"/>
  <c r="AK46" i="66"/>
  <c r="AJ46" i="66"/>
  <c r="AI46" i="66"/>
  <c r="AH46" i="66"/>
  <c r="AG46" i="66"/>
  <c r="AF46" i="66"/>
  <c r="AE46" i="66"/>
  <c r="AD46" i="66"/>
  <c r="AC46" i="66"/>
  <c r="AB46" i="66"/>
  <c r="AA46" i="66"/>
  <c r="BA41" i="66"/>
  <c r="BC4" i="66"/>
  <c r="BD4" i="66" s="1"/>
  <c r="BE4" i="66" s="1"/>
  <c r="AB88" i="65"/>
  <c r="AC88" i="65" s="1"/>
  <c r="AD88" i="65" s="1"/>
  <c r="AE88" i="65" s="1"/>
  <c r="AF88" i="65" s="1"/>
  <c r="AG88" i="65" s="1"/>
  <c r="AH88" i="65" s="1"/>
  <c r="AI88" i="65" s="1"/>
  <c r="AJ88" i="65" s="1"/>
  <c r="AK88" i="65" s="1"/>
  <c r="AL88" i="65" s="1"/>
  <c r="AM88" i="65" s="1"/>
  <c r="AN88" i="65" s="1"/>
  <c r="AO88" i="65" s="1"/>
  <c r="AP88" i="65" s="1"/>
  <c r="AQ88" i="65" s="1"/>
  <c r="AR88" i="65" s="1"/>
  <c r="AS88" i="65" s="1"/>
  <c r="AT88" i="65" s="1"/>
  <c r="AU88" i="65" s="1"/>
  <c r="AV88" i="65" s="1"/>
  <c r="AW88" i="65" s="1"/>
  <c r="AX88" i="65" s="1"/>
  <c r="AY88" i="65" s="1"/>
  <c r="AZ88" i="65" s="1"/>
  <c r="BA88" i="65" s="1"/>
  <c r="AB76" i="65"/>
  <c r="AC76" i="65" s="1"/>
  <c r="AD76" i="65" s="1"/>
  <c r="AE76" i="65" s="1"/>
  <c r="AF76" i="65" s="1"/>
  <c r="AG76" i="65" s="1"/>
  <c r="AH76" i="65" s="1"/>
  <c r="AI76" i="65" s="1"/>
  <c r="AJ76" i="65" s="1"/>
  <c r="AK76" i="65" s="1"/>
  <c r="AL76" i="65" s="1"/>
  <c r="AM76" i="65" s="1"/>
  <c r="AN76" i="65" s="1"/>
  <c r="AO76" i="65" s="1"/>
  <c r="AP76" i="65" s="1"/>
  <c r="AQ76" i="65" s="1"/>
  <c r="AR76" i="65" s="1"/>
  <c r="AS76" i="65" s="1"/>
  <c r="AT76" i="65" s="1"/>
  <c r="AU76" i="65" s="1"/>
  <c r="AV76" i="65" s="1"/>
  <c r="AW76" i="65" s="1"/>
  <c r="AX76" i="65" s="1"/>
  <c r="AY76" i="65" s="1"/>
  <c r="AZ76" i="65" s="1"/>
  <c r="BA76" i="65" s="1"/>
  <c r="AB64" i="65"/>
  <c r="AC64" i="65" s="1"/>
  <c r="AD64" i="65" s="1"/>
  <c r="AE64" i="65" s="1"/>
  <c r="AF64" i="65" s="1"/>
  <c r="AG64" i="65" s="1"/>
  <c r="AH64" i="65" s="1"/>
  <c r="AI64" i="65" s="1"/>
  <c r="AJ64" i="65" s="1"/>
  <c r="AK64" i="65" s="1"/>
  <c r="AL64" i="65" s="1"/>
  <c r="AM64" i="65" s="1"/>
  <c r="AN64" i="65" s="1"/>
  <c r="AO64" i="65" s="1"/>
  <c r="AP64" i="65" s="1"/>
  <c r="AQ64" i="65" s="1"/>
  <c r="AR64" i="65" s="1"/>
  <c r="AS64" i="65" s="1"/>
  <c r="AT64" i="65" s="1"/>
  <c r="AU64" i="65" s="1"/>
  <c r="AV64" i="65" s="1"/>
  <c r="AW64" i="65" s="1"/>
  <c r="AX64" i="65" s="1"/>
  <c r="AY64" i="65" s="1"/>
  <c r="AZ64" i="65" s="1"/>
  <c r="BA64" i="65" s="1"/>
  <c r="AB52" i="65"/>
  <c r="AC52" i="65" s="1"/>
  <c r="AD52" i="65" s="1"/>
  <c r="AE52" i="65" s="1"/>
  <c r="AF52" i="65" s="1"/>
  <c r="AG52" i="65" s="1"/>
  <c r="AH52" i="65" s="1"/>
  <c r="AI52" i="65" s="1"/>
  <c r="AJ52" i="65" s="1"/>
  <c r="AK52" i="65" s="1"/>
  <c r="AL52" i="65" s="1"/>
  <c r="AM52" i="65" s="1"/>
  <c r="AN52" i="65" s="1"/>
  <c r="AO52" i="65" s="1"/>
  <c r="AP52" i="65" s="1"/>
  <c r="AQ52" i="65" s="1"/>
  <c r="AR52" i="65" s="1"/>
  <c r="AS52" i="65" s="1"/>
  <c r="AT52" i="65" s="1"/>
  <c r="AU52" i="65" s="1"/>
  <c r="AV52" i="65" s="1"/>
  <c r="AW52" i="65" s="1"/>
  <c r="AX52" i="65" s="1"/>
  <c r="AY52" i="65" s="1"/>
  <c r="AZ52" i="65" s="1"/>
  <c r="BA52" i="65" s="1"/>
  <c r="AB40" i="65"/>
  <c r="AC40" i="65" s="1"/>
  <c r="AD40" i="65" s="1"/>
  <c r="AE40" i="65" s="1"/>
  <c r="AF40" i="65" s="1"/>
  <c r="AG40" i="65" s="1"/>
  <c r="AH40" i="65" s="1"/>
  <c r="AI40" i="65" s="1"/>
  <c r="AJ40" i="65" s="1"/>
  <c r="AK40" i="65" s="1"/>
  <c r="AL40" i="65" s="1"/>
  <c r="AM40" i="65" s="1"/>
  <c r="AN40" i="65" s="1"/>
  <c r="AO40" i="65" s="1"/>
  <c r="AP40" i="65" s="1"/>
  <c r="AQ40" i="65" s="1"/>
  <c r="AR40" i="65" s="1"/>
  <c r="AS40" i="65" s="1"/>
  <c r="AT40" i="65" s="1"/>
  <c r="AU40" i="65" s="1"/>
  <c r="AV40" i="65" s="1"/>
  <c r="AW40" i="65" s="1"/>
  <c r="AX40" i="65" s="1"/>
  <c r="AY40" i="65" s="1"/>
  <c r="AZ40" i="65" s="1"/>
  <c r="BA40" i="65" s="1"/>
  <c r="BE45" i="65"/>
  <c r="BD45" i="65"/>
  <c r="BC45" i="65"/>
  <c r="BA45" i="65"/>
  <c r="BB93" i="65" s="1"/>
  <c r="AZ45" i="65"/>
  <c r="AY45" i="65"/>
  <c r="AX45" i="65"/>
  <c r="BB81" i="65" s="1"/>
  <c r="AW45" i="65"/>
  <c r="AV45" i="65"/>
  <c r="AU45" i="65"/>
  <c r="AT45" i="65"/>
  <c r="AS45" i="65"/>
  <c r="AR45" i="65"/>
  <c r="AQ45" i="65"/>
  <c r="AP45" i="65"/>
  <c r="BB69" i="65" s="1"/>
  <c r="AO45" i="65"/>
  <c r="AN45" i="65"/>
  <c r="AM45" i="65"/>
  <c r="AL45" i="65"/>
  <c r="AK45" i="65"/>
  <c r="AJ45" i="65"/>
  <c r="AI45" i="65"/>
  <c r="AH45" i="65"/>
  <c r="AG45" i="65"/>
  <c r="AF45" i="65"/>
  <c r="AE45" i="65"/>
  <c r="AD45" i="65"/>
  <c r="AC45" i="65"/>
  <c r="AB45" i="65"/>
  <c r="AA45" i="65"/>
  <c r="BB57" i="65" s="1"/>
  <c r="AB4" i="65"/>
  <c r="AC4" i="65" s="1"/>
  <c r="AD4" i="65" s="1"/>
  <c r="AE4" i="65" s="1"/>
  <c r="AF4" i="65" s="1"/>
  <c r="AG4" i="65" s="1"/>
  <c r="AH4" i="65" s="1"/>
  <c r="AI4" i="65" s="1"/>
  <c r="AJ4" i="65" s="1"/>
  <c r="AK4" i="65" s="1"/>
  <c r="AL4" i="65" s="1"/>
  <c r="AM4" i="65" s="1"/>
  <c r="AN4" i="65" s="1"/>
  <c r="AO4" i="65" s="1"/>
  <c r="AP4" i="65" s="1"/>
  <c r="AQ4" i="65" s="1"/>
  <c r="AR4" i="65" s="1"/>
  <c r="AS4" i="65" s="1"/>
  <c r="AT4" i="65" s="1"/>
  <c r="AU4" i="65" s="1"/>
  <c r="AV4" i="65" s="1"/>
  <c r="AW4" i="65" s="1"/>
  <c r="AX4" i="65" s="1"/>
  <c r="AY4" i="65" s="1"/>
  <c r="AZ4" i="65" s="1"/>
  <c r="BA4" i="65" s="1"/>
  <c r="AB75" i="64"/>
  <c r="AC75" i="64" s="1"/>
  <c r="AD75" i="64" s="1"/>
  <c r="AE75" i="64" s="1"/>
  <c r="AF75" i="64" s="1"/>
  <c r="AG75" i="64" s="1"/>
  <c r="AH75" i="64" s="1"/>
  <c r="AI75" i="64" s="1"/>
  <c r="AJ75" i="64" s="1"/>
  <c r="AK75" i="64" s="1"/>
  <c r="AL75" i="64" s="1"/>
  <c r="AM75" i="64" s="1"/>
  <c r="AN75" i="64" s="1"/>
  <c r="AO75" i="64" s="1"/>
  <c r="AP75" i="64" s="1"/>
  <c r="AQ75" i="64" s="1"/>
  <c r="AR75" i="64" s="1"/>
  <c r="AS75" i="64" s="1"/>
  <c r="AT75" i="64" s="1"/>
  <c r="AU75" i="64" s="1"/>
  <c r="AV75" i="64" s="1"/>
  <c r="AW75" i="64" s="1"/>
  <c r="AX75" i="64" s="1"/>
  <c r="AY75" i="64" s="1"/>
  <c r="AZ75" i="64" s="1"/>
  <c r="BA75" i="64" s="1"/>
  <c r="BB75" i="64" s="1"/>
  <c r="BC75" i="64" s="1"/>
  <c r="BD75" i="64" s="1"/>
  <c r="BE75" i="64" s="1"/>
  <c r="AB61" i="64"/>
  <c r="AC61" i="64" s="1"/>
  <c r="AD61" i="64" s="1"/>
  <c r="AE61" i="64" s="1"/>
  <c r="AF61" i="64" s="1"/>
  <c r="AG61" i="64" s="1"/>
  <c r="AH61" i="64" s="1"/>
  <c r="AI61" i="64" s="1"/>
  <c r="AJ61" i="64" s="1"/>
  <c r="AK61" i="64" s="1"/>
  <c r="AL61" i="64" s="1"/>
  <c r="AM61" i="64" s="1"/>
  <c r="AN61" i="64" s="1"/>
  <c r="AO61" i="64" s="1"/>
  <c r="AP61" i="64" s="1"/>
  <c r="AQ61" i="64" s="1"/>
  <c r="AR61" i="64" s="1"/>
  <c r="AS61" i="64" s="1"/>
  <c r="AT61" i="64" s="1"/>
  <c r="AU61" i="64" s="1"/>
  <c r="AV61" i="64" s="1"/>
  <c r="AW61" i="64" s="1"/>
  <c r="AX61" i="64" s="1"/>
  <c r="AY61" i="64" s="1"/>
  <c r="AZ61" i="64" s="1"/>
  <c r="BA61" i="64" s="1"/>
  <c r="BC61" i="64" s="1"/>
  <c r="BD61" i="64" s="1"/>
  <c r="BE61" i="64" s="1"/>
  <c r="AB47" i="64"/>
  <c r="AC47" i="64" s="1"/>
  <c r="AD47" i="64" s="1"/>
  <c r="AE47" i="64" s="1"/>
  <c r="AF47" i="64" s="1"/>
  <c r="AG47" i="64" s="1"/>
  <c r="AH47" i="64" s="1"/>
  <c r="AI47" i="64" s="1"/>
  <c r="AJ47" i="64" s="1"/>
  <c r="AK47" i="64" s="1"/>
  <c r="AL47" i="64" s="1"/>
  <c r="AM47" i="64" s="1"/>
  <c r="AN47" i="64" s="1"/>
  <c r="AO47" i="64" s="1"/>
  <c r="AP47" i="64" s="1"/>
  <c r="AQ47" i="64" s="1"/>
  <c r="AR47" i="64" s="1"/>
  <c r="AS47" i="64" s="1"/>
  <c r="AT47" i="64" s="1"/>
  <c r="AU47" i="64" s="1"/>
  <c r="AV47" i="64" s="1"/>
  <c r="AW47" i="64" s="1"/>
  <c r="AX47" i="64" s="1"/>
  <c r="AY47" i="64" s="1"/>
  <c r="AZ47" i="64" s="1"/>
  <c r="BA47" i="64" s="1"/>
  <c r="BC47" i="64" s="1"/>
  <c r="BD47" i="64" s="1"/>
  <c r="BE47" i="64" s="1"/>
  <c r="AB33" i="64"/>
  <c r="AC33" i="64" s="1"/>
  <c r="AD33" i="64" s="1"/>
  <c r="AE33" i="64" s="1"/>
  <c r="AF33" i="64" s="1"/>
  <c r="AG33" i="64" s="1"/>
  <c r="AH33" i="64" s="1"/>
  <c r="AI33" i="64" s="1"/>
  <c r="AJ33" i="64" s="1"/>
  <c r="AK33" i="64" s="1"/>
  <c r="AL33" i="64" s="1"/>
  <c r="AM33" i="64" s="1"/>
  <c r="AN33" i="64" s="1"/>
  <c r="AO33" i="64" s="1"/>
  <c r="AP33" i="64" s="1"/>
  <c r="AQ33" i="64" s="1"/>
  <c r="AR33" i="64" s="1"/>
  <c r="AS33" i="64" s="1"/>
  <c r="AT33" i="64" s="1"/>
  <c r="AU33" i="64" s="1"/>
  <c r="AV33" i="64" s="1"/>
  <c r="AW33" i="64" s="1"/>
  <c r="AX33" i="64" s="1"/>
  <c r="AY33" i="64" s="1"/>
  <c r="AZ33" i="64" s="1"/>
  <c r="BA33" i="64" s="1"/>
  <c r="BC33" i="64" s="1"/>
  <c r="BD33" i="64" s="1"/>
  <c r="BE33" i="64" s="1"/>
  <c r="AB19" i="64"/>
  <c r="AC19" i="64" s="1"/>
  <c r="AD19" i="64" s="1"/>
  <c r="AE19" i="64" s="1"/>
  <c r="AF19" i="64" s="1"/>
  <c r="AG19" i="64" s="1"/>
  <c r="AH19" i="64" s="1"/>
  <c r="AI19" i="64" s="1"/>
  <c r="AJ19" i="64" s="1"/>
  <c r="AK19" i="64" s="1"/>
  <c r="AL19" i="64" s="1"/>
  <c r="AM19" i="64" s="1"/>
  <c r="AN19" i="64" s="1"/>
  <c r="AO19" i="64" s="1"/>
  <c r="AP19" i="64" s="1"/>
  <c r="AQ19" i="64" s="1"/>
  <c r="AR19" i="64" s="1"/>
  <c r="AS19" i="64" s="1"/>
  <c r="AT19" i="64" s="1"/>
  <c r="AU19" i="64" s="1"/>
  <c r="AV19" i="64" s="1"/>
  <c r="AW19" i="64" s="1"/>
  <c r="AX19" i="64" s="1"/>
  <c r="AY19" i="64" s="1"/>
  <c r="AZ19" i="64" s="1"/>
  <c r="BA19" i="64" s="1"/>
  <c r="BC19" i="64" s="1"/>
  <c r="BD19" i="64" s="1"/>
  <c r="BE19" i="64" s="1"/>
  <c r="BB85" i="64"/>
  <c r="BB71" i="64"/>
  <c r="BB57" i="64"/>
  <c r="BB43" i="64"/>
  <c r="BB84" i="64"/>
  <c r="BB70" i="64"/>
  <c r="BB56" i="64"/>
  <c r="BB42" i="64"/>
  <c r="BB83" i="64"/>
  <c r="BB69" i="64"/>
  <c r="BB55" i="64"/>
  <c r="BB41" i="64"/>
  <c r="BB82" i="64"/>
  <c r="BB68" i="64"/>
  <c r="BB54" i="64"/>
  <c r="BB40" i="64"/>
  <c r="BB80" i="64"/>
  <c r="BB66" i="64"/>
  <c r="BB52" i="64"/>
  <c r="BB38" i="64"/>
  <c r="BB79" i="64"/>
  <c r="BB65" i="64"/>
  <c r="BB51" i="64"/>
  <c r="BB37" i="64"/>
  <c r="BB78" i="64"/>
  <c r="BB64" i="64"/>
  <c r="BB50" i="64"/>
  <c r="BB36" i="64"/>
  <c r="BB77" i="64"/>
  <c r="BB63" i="64"/>
  <c r="BB49" i="64"/>
  <c r="BB35" i="64"/>
  <c r="AH41" i="65" l="1"/>
  <c r="AH7" i="65"/>
  <c r="AH6" i="65" s="1"/>
  <c r="AT41" i="65"/>
  <c r="AT7" i="65"/>
  <c r="AT6" i="65" s="1"/>
  <c r="AA41" i="65"/>
  <c r="AA7" i="65"/>
  <c r="AA6" i="65" s="1"/>
  <c r="AE41" i="65"/>
  <c r="AE7" i="65"/>
  <c r="AE6" i="65" s="1"/>
  <c r="AI7" i="65"/>
  <c r="AI6" i="65" s="1"/>
  <c r="AI41" i="65"/>
  <c r="AM41" i="65"/>
  <c r="AM7" i="65"/>
  <c r="AM6" i="65" s="1"/>
  <c r="AQ7" i="65"/>
  <c r="AQ6" i="65" s="1"/>
  <c r="AQ41" i="65"/>
  <c r="AU41" i="65"/>
  <c r="AU7" i="65"/>
  <c r="AU6" i="65" s="1"/>
  <c r="AY7" i="65"/>
  <c r="AY6" i="65" s="1"/>
  <c r="AY41" i="65"/>
  <c r="AL41" i="65"/>
  <c r="AL7" i="65"/>
  <c r="AL6" i="65" s="1"/>
  <c r="AX41" i="65"/>
  <c r="AX7" i="65"/>
  <c r="AX6" i="65" s="1"/>
  <c r="AB7" i="65"/>
  <c r="AB6" i="65" s="1"/>
  <c r="AB41" i="65"/>
  <c r="AF41" i="65"/>
  <c r="AF7" i="65"/>
  <c r="AF6" i="65" s="1"/>
  <c r="AJ7" i="65"/>
  <c r="AJ6" i="65" s="1"/>
  <c r="AJ41" i="65"/>
  <c r="AN41" i="65"/>
  <c r="AN7" i="65"/>
  <c r="AN6" i="65" s="1"/>
  <c r="AR7" i="65"/>
  <c r="AR6" i="65" s="1"/>
  <c r="AR41" i="65"/>
  <c r="AV41" i="65"/>
  <c r="AV7" i="65"/>
  <c r="AV6" i="65" s="1"/>
  <c r="AZ41" i="65"/>
  <c r="AZ7" i="65"/>
  <c r="AZ6" i="65" s="1"/>
  <c r="AD41" i="65"/>
  <c r="AD7" i="65"/>
  <c r="AD6" i="65" s="1"/>
  <c r="AP41" i="65"/>
  <c r="AC41" i="65"/>
  <c r="AC7" i="65"/>
  <c r="AC6" i="65" s="1"/>
  <c r="AG7" i="65"/>
  <c r="AG6" i="65" s="1"/>
  <c r="AG41" i="65"/>
  <c r="AK7" i="65"/>
  <c r="AK6" i="65" s="1"/>
  <c r="AK41" i="65"/>
  <c r="AO7" i="65"/>
  <c r="AO6" i="65" s="1"/>
  <c r="AO41" i="65"/>
  <c r="AS7" i="65"/>
  <c r="AS6" i="65" s="1"/>
  <c r="AW7" i="65"/>
  <c r="AW6" i="65" s="1"/>
  <c r="AW41" i="65"/>
  <c r="BA7" i="65"/>
  <c r="BA6" i="65" s="1"/>
  <c r="BA41" i="65"/>
  <c r="BB89" i="65" s="1"/>
  <c r="BA44" i="66"/>
  <c r="BE6" i="65"/>
  <c r="BD6" i="65"/>
  <c r="BC6" i="65"/>
  <c r="BB64" i="65"/>
  <c r="BC64" i="65" s="1"/>
  <c r="BD64" i="65" s="1"/>
  <c r="BE64" i="65" s="1"/>
  <c r="BC4" i="65"/>
  <c r="BD4" i="65" s="1"/>
  <c r="BE4" i="65" s="1"/>
  <c r="BB76" i="65"/>
  <c r="BC76" i="65" s="1"/>
  <c r="BD76" i="65" s="1"/>
  <c r="BE76" i="65" s="1"/>
  <c r="BB40" i="65"/>
  <c r="BC40" i="65" s="1"/>
  <c r="BD40" i="65" s="1"/>
  <c r="BE40" i="65" s="1"/>
  <c r="BB88" i="65"/>
  <c r="BC88" i="65" s="1"/>
  <c r="BD88" i="65" s="1"/>
  <c r="BE88" i="65" s="1"/>
  <c r="BB52" i="65"/>
  <c r="BC52" i="65" s="1"/>
  <c r="BD52" i="65" s="1"/>
  <c r="BE52" i="65" s="1"/>
  <c r="BC4" i="64"/>
  <c r="BD4" i="64" s="1"/>
  <c r="BE4" i="64" s="1"/>
  <c r="AP174" i="100"/>
  <c r="AI179" i="100"/>
  <c r="AN174" i="100"/>
  <c r="AC172" i="100"/>
  <c r="AG172" i="100"/>
  <c r="AK172" i="100"/>
  <c r="AO172" i="100"/>
  <c r="AD173" i="100"/>
  <c r="AH173" i="100"/>
  <c r="AL173" i="100"/>
  <c r="AB175" i="100"/>
  <c r="AF175" i="100"/>
  <c r="AJ175" i="100"/>
  <c r="AN175" i="100"/>
  <c r="AC176" i="100"/>
  <c r="AG176" i="100"/>
  <c r="AK176" i="100"/>
  <c r="AO176" i="100"/>
  <c r="AD177" i="100"/>
  <c r="AH177" i="100"/>
  <c r="AL177" i="100"/>
  <c r="AT177" i="100"/>
  <c r="AX177" i="100"/>
  <c r="AE178" i="100"/>
  <c r="AI178" i="100"/>
  <c r="AM178" i="100"/>
  <c r="AQ178" i="100"/>
  <c r="AU178" i="100"/>
  <c r="AN179" i="100"/>
  <c r="AR179" i="100"/>
  <c r="AV179" i="100"/>
  <c r="AG180" i="100"/>
  <c r="AK180" i="100"/>
  <c r="AO180" i="100"/>
  <c r="AS180" i="100"/>
  <c r="AW180" i="100"/>
  <c r="AD181" i="100"/>
  <c r="AH181" i="100"/>
  <c r="AL181" i="100"/>
  <c r="AP181" i="100"/>
  <c r="AT181" i="100"/>
  <c r="AX181" i="100"/>
  <c r="AO174" i="100"/>
  <c r="AH179" i="100"/>
  <c r="BD38" i="64"/>
  <c r="BE38" i="64"/>
  <c r="BC38" i="64"/>
  <c r="AA43" i="64"/>
  <c r="BD43" i="64"/>
  <c r="BE43" i="64"/>
  <c r="BC43" i="64"/>
  <c r="BE41" i="66"/>
  <c r="AS106" i="100"/>
  <c r="AS172" i="100"/>
  <c r="AW172" i="100"/>
  <c r="AW106" i="100"/>
  <c r="BA172" i="100"/>
  <c r="BA106" i="100"/>
  <c r="BA139" i="100"/>
  <c r="BB172" i="100"/>
  <c r="AP173" i="100"/>
  <c r="AP107" i="100"/>
  <c r="AT173" i="100"/>
  <c r="AT107" i="100"/>
  <c r="AX173" i="100"/>
  <c r="AX107" i="100"/>
  <c r="AE174" i="100"/>
  <c r="AF174" i="100"/>
  <c r="AI174" i="100"/>
  <c r="AJ174" i="100"/>
  <c r="AR174" i="100"/>
  <c r="AQ108" i="100"/>
  <c r="AV174" i="100"/>
  <c r="AU108" i="100"/>
  <c r="AZ174" i="100"/>
  <c r="AY141" i="100"/>
  <c r="AY108" i="100"/>
  <c r="AR109" i="100"/>
  <c r="AR175" i="100"/>
  <c r="AV175" i="100"/>
  <c r="AV109" i="100"/>
  <c r="AZ175" i="100"/>
  <c r="AZ109" i="100"/>
  <c r="AZ142" i="100"/>
  <c r="AS110" i="100"/>
  <c r="AS176" i="100"/>
  <c r="AW176" i="100"/>
  <c r="AW110" i="100"/>
  <c r="BA110" i="100"/>
  <c r="BA176" i="100"/>
  <c r="BA143" i="100"/>
  <c r="BB176" i="100"/>
  <c r="AP177" i="100"/>
  <c r="AP111" i="100"/>
  <c r="AY178" i="100"/>
  <c r="AY145" i="100"/>
  <c r="AF179" i="100"/>
  <c r="AG179" i="100"/>
  <c r="AJ179" i="100"/>
  <c r="AK179" i="100"/>
  <c r="AZ179" i="100"/>
  <c r="AZ146" i="100"/>
  <c r="BA180" i="100"/>
  <c r="BA147" i="100"/>
  <c r="BB180" i="100"/>
  <c r="BD51" i="64"/>
  <c r="BE51" i="64"/>
  <c r="BC51" i="64"/>
  <c r="BD50" i="64"/>
  <c r="BE50" i="64"/>
  <c r="BC50" i="64"/>
  <c r="AA37" i="64"/>
  <c r="BD37" i="64"/>
  <c r="BE37" i="64"/>
  <c r="BC37" i="64"/>
  <c r="BD69" i="64"/>
  <c r="BE69" i="64"/>
  <c r="BC69" i="64"/>
  <c r="AD172" i="100"/>
  <c r="AH172" i="100"/>
  <c r="AL172" i="100"/>
  <c r="AP172" i="100"/>
  <c r="AP106" i="100"/>
  <c r="AT172" i="100"/>
  <c r="AT106" i="100"/>
  <c r="AX172" i="100"/>
  <c r="AX106" i="100"/>
  <c r="AE173" i="100"/>
  <c r="AI173" i="100"/>
  <c r="AM173" i="100"/>
  <c r="AQ173" i="100"/>
  <c r="AQ107" i="100"/>
  <c r="AU173" i="100"/>
  <c r="AU107" i="100"/>
  <c r="AY173" i="100"/>
  <c r="AY107" i="100"/>
  <c r="AY140" i="100"/>
  <c r="AC174" i="100"/>
  <c r="AB174" i="100"/>
  <c r="AS174" i="100"/>
  <c r="AR108" i="100"/>
  <c r="AW174" i="100"/>
  <c r="AV108" i="100"/>
  <c r="BA174" i="100"/>
  <c r="AZ108" i="100"/>
  <c r="AZ141" i="100"/>
  <c r="AC175" i="100"/>
  <c r="AG175" i="100"/>
  <c r="AK175" i="100"/>
  <c r="AO175" i="100"/>
  <c r="AS175" i="100"/>
  <c r="AS109" i="100"/>
  <c r="AW109" i="100"/>
  <c r="AW175" i="100"/>
  <c r="BA175" i="100"/>
  <c r="BA142" i="100"/>
  <c r="BA109" i="100"/>
  <c r="BB175" i="100"/>
  <c r="AD176" i="100"/>
  <c r="AH176" i="100"/>
  <c r="AL176" i="100"/>
  <c r="AP176" i="100"/>
  <c r="AP110" i="100"/>
  <c r="AT176" i="100"/>
  <c r="AT110" i="100"/>
  <c r="AX176" i="100"/>
  <c r="AX110" i="100"/>
  <c r="AE177" i="100"/>
  <c r="AI177" i="100"/>
  <c r="AM177" i="100"/>
  <c r="AQ177" i="100"/>
  <c r="AU177" i="100"/>
  <c r="AY177" i="100"/>
  <c r="AY144" i="100"/>
  <c r="AF178" i="100"/>
  <c r="AJ178" i="100"/>
  <c r="AN178" i="100"/>
  <c r="AR178" i="100"/>
  <c r="AV178" i="100"/>
  <c r="AZ178" i="100"/>
  <c r="AZ145" i="100"/>
  <c r="AO179" i="100"/>
  <c r="AS179" i="100"/>
  <c r="AW179" i="100"/>
  <c r="BA179" i="100"/>
  <c r="BA146" i="100"/>
  <c r="BB179" i="100"/>
  <c r="AD180" i="100"/>
  <c r="AH180" i="100"/>
  <c r="AL180" i="100"/>
  <c r="AP180" i="100"/>
  <c r="AT180" i="100"/>
  <c r="AX180" i="100"/>
  <c r="AE181" i="100"/>
  <c r="AI181" i="100"/>
  <c r="AM181" i="100"/>
  <c r="AQ181" i="100"/>
  <c r="AU181" i="100"/>
  <c r="AY181" i="100"/>
  <c r="AY148" i="100"/>
  <c r="BD56" i="64"/>
  <c r="BE56" i="64"/>
  <c r="BC56" i="64"/>
  <c r="BD70" i="64"/>
  <c r="BE70" i="64"/>
  <c r="BC70" i="64"/>
  <c r="BD42" i="64"/>
  <c r="BC42" i="64"/>
  <c r="BE42" i="64"/>
  <c r="BD49" i="64"/>
  <c r="BC49" i="64"/>
  <c r="BE49" i="64"/>
  <c r="BD63" i="64"/>
  <c r="BC63" i="64"/>
  <c r="BE63" i="64"/>
  <c r="AA36" i="64"/>
  <c r="BD36" i="64"/>
  <c r="BC36" i="64"/>
  <c r="BE36" i="64"/>
  <c r="BD54" i="64"/>
  <c r="BE54" i="64"/>
  <c r="BC54" i="64"/>
  <c r="BD68" i="64"/>
  <c r="BE68" i="64"/>
  <c r="BC68" i="64"/>
  <c r="AA41" i="64"/>
  <c r="BD41" i="64"/>
  <c r="BE41" i="64"/>
  <c r="BC41" i="64"/>
  <c r="BC41" i="66"/>
  <c r="AE172" i="100"/>
  <c r="AI172" i="100"/>
  <c r="AM172" i="100"/>
  <c r="AQ172" i="100"/>
  <c r="AQ106" i="100"/>
  <c r="AU172" i="100"/>
  <c r="AU106" i="100"/>
  <c r="AY172" i="100"/>
  <c r="AY139" i="100"/>
  <c r="AY106" i="100"/>
  <c r="AB173" i="100"/>
  <c r="AF173" i="100"/>
  <c r="AJ173" i="100"/>
  <c r="AN173" i="100"/>
  <c r="AR173" i="100"/>
  <c r="AR107" i="100"/>
  <c r="AV173" i="100"/>
  <c r="AV107" i="100"/>
  <c r="AZ173" i="100"/>
  <c r="AZ140" i="100"/>
  <c r="AZ107" i="100"/>
  <c r="AG174" i="100"/>
  <c r="AL174" i="100"/>
  <c r="AK174" i="100"/>
  <c r="AT174" i="100"/>
  <c r="AS108" i="100"/>
  <c r="AX174" i="100"/>
  <c r="AW108" i="100"/>
  <c r="BB174" i="100"/>
  <c r="BA141" i="100"/>
  <c r="BA108" i="100"/>
  <c r="AD175" i="100"/>
  <c r="AH175" i="100"/>
  <c r="AL175" i="100"/>
  <c r="AP175" i="100"/>
  <c r="AP109" i="100"/>
  <c r="AT175" i="100"/>
  <c r="AT109" i="100"/>
  <c r="AX175" i="100"/>
  <c r="AX109" i="100"/>
  <c r="AE176" i="100"/>
  <c r="AI176" i="100"/>
  <c r="AM176" i="100"/>
  <c r="AQ176" i="100"/>
  <c r="AQ110" i="100"/>
  <c r="AU176" i="100"/>
  <c r="AU110" i="100"/>
  <c r="AY143" i="100"/>
  <c r="AY110" i="100"/>
  <c r="AY176" i="100"/>
  <c r="AF177" i="100"/>
  <c r="AJ177" i="100"/>
  <c r="AN177" i="100"/>
  <c r="AR177" i="100"/>
  <c r="AV177" i="100"/>
  <c r="AZ144" i="100"/>
  <c r="AZ111" i="100"/>
  <c r="AZ177" i="100"/>
  <c r="AG178" i="100"/>
  <c r="AK178" i="100"/>
  <c r="AO178" i="100"/>
  <c r="AS178" i="100"/>
  <c r="AW178" i="100"/>
  <c r="BA178" i="100"/>
  <c r="BA145" i="100"/>
  <c r="BB178" i="100"/>
  <c r="AL179" i="100"/>
  <c r="AP179" i="100"/>
  <c r="AT179" i="100"/>
  <c r="AX179" i="100"/>
  <c r="AE180" i="100"/>
  <c r="AI180" i="100"/>
  <c r="AM180" i="100"/>
  <c r="AQ180" i="100"/>
  <c r="AU180" i="100"/>
  <c r="AY180" i="100"/>
  <c r="AY147" i="100"/>
  <c r="AF181" i="100"/>
  <c r="AJ181" i="100"/>
  <c r="AN181" i="100"/>
  <c r="AR181" i="100"/>
  <c r="AV181" i="100"/>
  <c r="AZ181" i="100"/>
  <c r="AZ148" i="100"/>
  <c r="BD65" i="64"/>
  <c r="BC65" i="64"/>
  <c r="BE65" i="64"/>
  <c r="BD64" i="64"/>
  <c r="BC64" i="64"/>
  <c r="BE64" i="64"/>
  <c r="BD55" i="64"/>
  <c r="BE55" i="64"/>
  <c r="BC55" i="64"/>
  <c r="BB41" i="66"/>
  <c r="AA35" i="64"/>
  <c r="BD35" i="64"/>
  <c r="BE35" i="64"/>
  <c r="BC35" i="64"/>
  <c r="BD52" i="64"/>
  <c r="BE52" i="64"/>
  <c r="BC52" i="64"/>
  <c r="BD66" i="64"/>
  <c r="BC66" i="64"/>
  <c r="BE66" i="64"/>
  <c r="BD40" i="64"/>
  <c r="BC40" i="64"/>
  <c r="BE40" i="64"/>
  <c r="BD57" i="64"/>
  <c r="BE57" i="64"/>
  <c r="BC57" i="64"/>
  <c r="BD71" i="64"/>
  <c r="BE71" i="64"/>
  <c r="BC71" i="64"/>
  <c r="BD41" i="66"/>
  <c r="AB172" i="100"/>
  <c r="AF172" i="100"/>
  <c r="AJ172" i="100"/>
  <c r="AN172" i="100"/>
  <c r="AR172" i="100"/>
  <c r="AR106" i="100"/>
  <c r="AV172" i="100"/>
  <c r="AV106" i="100"/>
  <c r="AZ172" i="100"/>
  <c r="AZ139" i="100"/>
  <c r="AZ106" i="100"/>
  <c r="AC173" i="100"/>
  <c r="AG173" i="100"/>
  <c r="AK173" i="100"/>
  <c r="AO173" i="100"/>
  <c r="AS173" i="100"/>
  <c r="AS107" i="100"/>
  <c r="AW107" i="100"/>
  <c r="AW173" i="100"/>
  <c r="BA173" i="100"/>
  <c r="BA140" i="100"/>
  <c r="BA107" i="100"/>
  <c r="BB173" i="100"/>
  <c r="AD174" i="100"/>
  <c r="AH174" i="100"/>
  <c r="AM174" i="100"/>
  <c r="AP108" i="100"/>
  <c r="AQ174" i="100"/>
  <c r="AT108" i="100"/>
  <c r="AU174" i="100"/>
  <c r="AX108" i="100"/>
  <c r="AY174" i="100"/>
  <c r="AE175" i="100"/>
  <c r="AI175" i="100"/>
  <c r="AM175" i="100"/>
  <c r="AQ175" i="100"/>
  <c r="AQ109" i="100"/>
  <c r="AU175" i="100"/>
  <c r="AU109" i="100"/>
  <c r="AY175" i="100"/>
  <c r="AY142" i="100"/>
  <c r="AY109" i="100"/>
  <c r="AB176" i="100"/>
  <c r="AF176" i="100"/>
  <c r="AJ176" i="100"/>
  <c r="AN176" i="100"/>
  <c r="AR176" i="100"/>
  <c r="AR110" i="100"/>
  <c r="AV176" i="100"/>
  <c r="AV110" i="100"/>
  <c r="AZ176" i="100"/>
  <c r="AZ143" i="100"/>
  <c r="AZ110" i="100"/>
  <c r="AG177" i="100"/>
  <c r="AK177" i="100"/>
  <c r="AO177" i="100"/>
  <c r="AS177" i="100"/>
  <c r="AW177" i="100"/>
  <c r="BA177" i="100"/>
  <c r="BA144" i="100"/>
  <c r="BA111" i="100"/>
  <c r="BB177" i="100"/>
  <c r="AD178" i="100"/>
  <c r="AH178" i="100"/>
  <c r="AL178" i="100"/>
  <c r="AP178" i="100"/>
  <c r="AT178" i="100"/>
  <c r="AX178" i="100"/>
  <c r="AM179" i="100"/>
  <c r="AQ179" i="100"/>
  <c r="AU179" i="100"/>
  <c r="AY179" i="100"/>
  <c r="AY146" i="100"/>
  <c r="AF180" i="100"/>
  <c r="AJ180" i="100"/>
  <c r="AN180" i="100"/>
  <c r="AR180" i="100"/>
  <c r="AV180" i="100"/>
  <c r="AZ180" i="100"/>
  <c r="AZ147" i="100"/>
  <c r="AG181" i="100"/>
  <c r="AK181" i="100"/>
  <c r="AO181" i="100"/>
  <c r="AS181" i="100"/>
  <c r="AW181" i="100"/>
  <c r="BA181" i="100"/>
  <c r="BA148" i="100"/>
  <c r="BB181" i="100"/>
  <c r="AX16" i="100"/>
  <c r="AA27" i="66"/>
  <c r="AA44" i="66" s="1"/>
  <c r="AE27" i="66"/>
  <c r="AE44" i="66" s="1"/>
  <c r="AI27" i="66"/>
  <c r="AI44" i="66" s="1"/>
  <c r="AM27" i="66"/>
  <c r="AM44" i="66" s="1"/>
  <c r="AQ27" i="66"/>
  <c r="AQ44" i="66" s="1"/>
  <c r="AQ57" i="66" s="1"/>
  <c r="AU27" i="66"/>
  <c r="AU44" i="66" s="1"/>
  <c r="AY27" i="66"/>
  <c r="AY44" i="66" s="1"/>
  <c r="BC44" i="66"/>
  <c r="AA30" i="100"/>
  <c r="AA67" i="100" s="1"/>
  <c r="AE30" i="100"/>
  <c r="AE67" i="100" s="1"/>
  <c r="AI30" i="100"/>
  <c r="AI67" i="100" s="1"/>
  <c r="AM30" i="100"/>
  <c r="AM66" i="100" s="1"/>
  <c r="AQ30" i="100"/>
  <c r="AQ65" i="100" s="1"/>
  <c r="AU30" i="100"/>
  <c r="AY30" i="100"/>
  <c r="AY66" i="100" s="1"/>
  <c r="AO5" i="100"/>
  <c r="AO44" i="100" s="1"/>
  <c r="BB52" i="74"/>
  <c r="AD5" i="100"/>
  <c r="AD40" i="100" s="1"/>
  <c r="AH5" i="100"/>
  <c r="AL5" i="100"/>
  <c r="AL44" i="100" s="1"/>
  <c r="AP5" i="100"/>
  <c r="AP40" i="100" s="1"/>
  <c r="AT5" i="100"/>
  <c r="AT45" i="100" s="1"/>
  <c r="AX5" i="100"/>
  <c r="AC27" i="66"/>
  <c r="AC44" i="66" s="1"/>
  <c r="AW27" i="66"/>
  <c r="AW44" i="66" s="1"/>
  <c r="AG41" i="64"/>
  <c r="AO41" i="64"/>
  <c r="AK5" i="64"/>
  <c r="AW41" i="64"/>
  <c r="AA5" i="100"/>
  <c r="AA46" i="100" s="1"/>
  <c r="AE5" i="100"/>
  <c r="AE48" i="100" s="1"/>
  <c r="AI5" i="100"/>
  <c r="AI41" i="100" s="1"/>
  <c r="AM5" i="100"/>
  <c r="AM41" i="100" s="1"/>
  <c r="AQ5" i="100"/>
  <c r="AQ48" i="100" s="1"/>
  <c r="AU5" i="100"/>
  <c r="AY5" i="100"/>
  <c r="AY48" i="100" s="1"/>
  <c r="AB5" i="100"/>
  <c r="AR5" i="100"/>
  <c r="AR171" i="100" s="1"/>
  <c r="AV5" i="100"/>
  <c r="AV171" i="100" s="1"/>
  <c r="AZ5" i="100"/>
  <c r="AZ171" i="100" s="1"/>
  <c r="AW5" i="100"/>
  <c r="BA5" i="100"/>
  <c r="BA53" i="113" s="1"/>
  <c r="AN23" i="100"/>
  <c r="AR23" i="100"/>
  <c r="AR63" i="100" s="1"/>
  <c r="AD16" i="66"/>
  <c r="AH16" i="66"/>
  <c r="AL16" i="66"/>
  <c r="AP16" i="66"/>
  <c r="AT16" i="66"/>
  <c r="AX16" i="66"/>
  <c r="AV16" i="100"/>
  <c r="BB48" i="76"/>
  <c r="AB5" i="64"/>
  <c r="AF5" i="64"/>
  <c r="AJ5" i="64"/>
  <c r="AR5" i="64"/>
  <c r="AZ5" i="64"/>
  <c r="AD38" i="64"/>
  <c r="AH38" i="64"/>
  <c r="AL38" i="64"/>
  <c r="AP38" i="64"/>
  <c r="AX38" i="64"/>
  <c r="AZ23" i="100"/>
  <c r="AZ62" i="100" s="1"/>
  <c r="AS5" i="64"/>
  <c r="AF16" i="100"/>
  <c r="AF56" i="100" s="1"/>
  <c r="AK16" i="100"/>
  <c r="AW16" i="100"/>
  <c r="AW51" i="100" s="1"/>
  <c r="AB30" i="100"/>
  <c r="AB65" i="100" s="1"/>
  <c r="AF30" i="100"/>
  <c r="AJ30" i="100"/>
  <c r="AJ66" i="100" s="1"/>
  <c r="AN30" i="100"/>
  <c r="AN66" i="100" s="1"/>
  <c r="AR30" i="100"/>
  <c r="AR63" i="113" s="1"/>
  <c r="AV30" i="100"/>
  <c r="AZ30" i="100"/>
  <c r="AC30" i="100"/>
  <c r="AC65" i="100" s="1"/>
  <c r="AG30" i="100"/>
  <c r="AK30" i="100"/>
  <c r="AK67" i="100" s="1"/>
  <c r="AO30" i="100"/>
  <c r="AO67" i="100" s="1"/>
  <c r="AS30" i="100"/>
  <c r="AS63" i="113" s="1"/>
  <c r="AW30" i="100"/>
  <c r="AW67" i="100" s="1"/>
  <c r="BA30" i="100"/>
  <c r="AD30" i="100"/>
  <c r="AH30" i="100"/>
  <c r="AL30" i="100"/>
  <c r="AL65" i="100" s="1"/>
  <c r="AP30" i="100"/>
  <c r="AP62" i="113" s="1"/>
  <c r="AT30" i="100"/>
  <c r="AT65" i="100" s="1"/>
  <c r="AX30" i="100"/>
  <c r="AX62" i="113" s="1"/>
  <c r="AN5" i="100"/>
  <c r="AN40" i="100" s="1"/>
  <c r="AS5" i="100"/>
  <c r="AS44" i="100" s="1"/>
  <c r="AC23" i="100"/>
  <c r="AC58" i="100" s="1"/>
  <c r="AG23" i="100"/>
  <c r="AG59" i="100" s="1"/>
  <c r="AK23" i="100"/>
  <c r="AK61" i="100" s="1"/>
  <c r="AO23" i="100"/>
  <c r="AO59" i="100" s="1"/>
  <c r="AS23" i="100"/>
  <c r="AS58" i="100" s="1"/>
  <c r="AW23" i="100"/>
  <c r="AW58" i="100" s="1"/>
  <c r="BA23" i="100"/>
  <c r="BB189" i="100" s="1"/>
  <c r="AD23" i="100"/>
  <c r="AD59" i="100" s="1"/>
  <c r="AH23" i="100"/>
  <c r="AH62" i="100" s="1"/>
  <c r="AL23" i="100"/>
  <c r="AL60" i="100" s="1"/>
  <c r="AP23" i="100"/>
  <c r="AP61" i="100" s="1"/>
  <c r="AT23" i="100"/>
  <c r="AT60" i="100" s="1"/>
  <c r="AX23" i="100"/>
  <c r="AX59" i="100" s="1"/>
  <c r="AA23" i="100"/>
  <c r="AE23" i="100"/>
  <c r="AI23" i="100"/>
  <c r="AI61" i="100" s="1"/>
  <c r="AM23" i="100"/>
  <c r="AM60" i="100" s="1"/>
  <c r="AQ23" i="100"/>
  <c r="AQ59" i="100" s="1"/>
  <c r="AU23" i="100"/>
  <c r="AU63" i="100" s="1"/>
  <c r="AY23" i="100"/>
  <c r="AY60" i="113" s="1"/>
  <c r="AB23" i="100"/>
  <c r="AB62" i="100" s="1"/>
  <c r="AB45" i="66"/>
  <c r="BB50" i="74"/>
  <c r="AG5" i="64"/>
  <c r="AO5" i="64"/>
  <c r="BA5" i="64"/>
  <c r="AT10" i="64"/>
  <c r="BB45" i="76"/>
  <c r="BB51" i="74"/>
  <c r="BB47" i="76"/>
  <c r="BA16" i="100"/>
  <c r="BB182" i="100" s="1"/>
  <c r="AF5" i="100"/>
  <c r="AF41" i="100" s="1"/>
  <c r="AJ5" i="100"/>
  <c r="AJ41" i="100" s="1"/>
  <c r="AP16" i="100"/>
  <c r="AP56" i="113" s="1"/>
  <c r="AF23" i="100"/>
  <c r="AF63" i="100" s="1"/>
  <c r="AJ23" i="100"/>
  <c r="AJ59" i="100" s="1"/>
  <c r="AV23" i="100"/>
  <c r="AV60" i="113" s="1"/>
  <c r="AD16" i="100"/>
  <c r="AD52" i="100" s="1"/>
  <c r="AH16" i="100"/>
  <c r="AH54" i="100" s="1"/>
  <c r="AL16" i="100"/>
  <c r="AL54" i="100" s="1"/>
  <c r="AT16" i="100"/>
  <c r="AB16" i="100"/>
  <c r="AB51" i="100" s="1"/>
  <c r="AJ16" i="100"/>
  <c r="AJ54" i="100" s="1"/>
  <c r="AN16" i="100"/>
  <c r="AR16" i="100"/>
  <c r="AR54" i="100" s="1"/>
  <c r="AZ16" i="100"/>
  <c r="AZ54" i="100" s="1"/>
  <c r="AC16" i="100"/>
  <c r="AG16" i="100"/>
  <c r="AG54" i="100" s="1"/>
  <c r="AO16" i="100"/>
  <c r="AO51" i="100" s="1"/>
  <c r="AS16" i="100"/>
  <c r="AS55" i="100" s="1"/>
  <c r="AK37" i="64"/>
  <c r="AS37" i="64"/>
  <c r="BA37" i="64"/>
  <c r="AC37" i="64"/>
  <c r="AW37" i="64"/>
  <c r="AN5" i="64"/>
  <c r="AC5" i="64"/>
  <c r="AW5" i="64"/>
  <c r="AB40" i="64"/>
  <c r="AF40" i="64"/>
  <c r="AD77" i="64"/>
  <c r="AH77" i="64"/>
  <c r="AL77" i="64"/>
  <c r="AP77" i="64"/>
  <c r="AE78" i="64"/>
  <c r="AM78" i="64"/>
  <c r="AQ78" i="64"/>
  <c r="AB79" i="64"/>
  <c r="AF79" i="64"/>
  <c r="AJ79" i="64"/>
  <c r="AN79" i="64"/>
  <c r="AR37" i="64"/>
  <c r="AZ37" i="64"/>
  <c r="AC80" i="64"/>
  <c r="AG80" i="64"/>
  <c r="AK80" i="64"/>
  <c r="AO80" i="64"/>
  <c r="AW38" i="64"/>
  <c r="AR45" i="66"/>
  <c r="AJ40" i="64"/>
  <c r="AN40" i="64"/>
  <c r="AR40" i="64"/>
  <c r="AV40" i="64"/>
  <c r="AD10" i="64"/>
  <c r="AU57" i="64"/>
  <c r="AP27" i="66"/>
  <c r="AP44" i="66" s="1"/>
  <c r="AP70" i="66" s="1"/>
  <c r="BB54" i="74"/>
  <c r="AE42" i="66"/>
  <c r="AA45" i="66"/>
  <c r="AA58" i="66" s="1"/>
  <c r="AE45" i="66"/>
  <c r="AI45" i="66"/>
  <c r="AM45" i="66"/>
  <c r="AQ45" i="66"/>
  <c r="AU45" i="66"/>
  <c r="AY45" i="66"/>
  <c r="BC45" i="66"/>
  <c r="AF45" i="66"/>
  <c r="AV45" i="66"/>
  <c r="AG27" i="66"/>
  <c r="AG44" i="66" s="1"/>
  <c r="AK27" i="66"/>
  <c r="AK44" i="66" s="1"/>
  <c r="AK57" i="66" s="1"/>
  <c r="AO27" i="66"/>
  <c r="AO44" i="66" s="1"/>
  <c r="AS27" i="66"/>
  <c r="AS44" i="66" s="1"/>
  <c r="BE44" i="66"/>
  <c r="AB27" i="66"/>
  <c r="AB44" i="66" s="1"/>
  <c r="AF27" i="66"/>
  <c r="AF44" i="66" s="1"/>
  <c r="AR27" i="66"/>
  <c r="AR44" i="66" s="1"/>
  <c r="AV27" i="66"/>
  <c r="AV44" i="66" s="1"/>
  <c r="AJ45" i="66"/>
  <c r="AN45" i="66"/>
  <c r="AZ45" i="66"/>
  <c r="BD45" i="66"/>
  <c r="AA16" i="66"/>
  <c r="AE16" i="66"/>
  <c r="AI16" i="66"/>
  <c r="AM16" i="66"/>
  <c r="AQ16" i="66"/>
  <c r="AU16" i="66"/>
  <c r="AY16" i="66"/>
  <c r="AU42" i="66"/>
  <c r="AB16" i="66"/>
  <c r="AF16" i="66"/>
  <c r="AJ16" i="66"/>
  <c r="AN16" i="66"/>
  <c r="AR16" i="66"/>
  <c r="AV16" i="66"/>
  <c r="AZ16" i="66"/>
  <c r="AC45" i="66"/>
  <c r="AG45" i="66"/>
  <c r="AK45" i="66"/>
  <c r="AO45" i="66"/>
  <c r="AS45" i="66"/>
  <c r="AW45" i="66"/>
  <c r="BA45" i="66"/>
  <c r="BE45" i="66"/>
  <c r="AD27" i="66"/>
  <c r="AD44" i="66" s="1"/>
  <c r="AH27" i="66"/>
  <c r="AH44" i="66" s="1"/>
  <c r="AL27" i="66"/>
  <c r="AL44" i="66" s="1"/>
  <c r="AT27" i="66"/>
  <c r="AT44" i="66" s="1"/>
  <c r="AX27" i="66"/>
  <c r="AX44" i="66" s="1"/>
  <c r="AC16" i="66"/>
  <c r="AG16" i="66"/>
  <c r="AK16" i="66"/>
  <c r="AO16" i="66"/>
  <c r="AS16" i="66"/>
  <c r="AW16" i="66"/>
  <c r="AD45" i="66"/>
  <c r="AH45" i="66"/>
  <c r="AL45" i="66"/>
  <c r="AP45" i="66"/>
  <c r="AP71" i="66" s="1"/>
  <c r="AT45" i="66"/>
  <c r="AX45" i="66"/>
  <c r="F22" i="112" s="1"/>
  <c r="AJ27" i="66"/>
  <c r="AJ44" i="66" s="1"/>
  <c r="AN27" i="66"/>
  <c r="AN44" i="66" s="1"/>
  <c r="AZ27" i="66"/>
  <c r="AZ44" i="66" s="1"/>
  <c r="AT52" i="64"/>
  <c r="AH10" i="64"/>
  <c r="AP10" i="64"/>
  <c r="AV42" i="66"/>
  <c r="AA42" i="66"/>
  <c r="AA55" i="66" s="1"/>
  <c r="AI42" i="66"/>
  <c r="BC42" i="66"/>
  <c r="AF36" i="64"/>
  <c r="AN36" i="64"/>
  <c r="AV36" i="64"/>
  <c r="AO79" i="64"/>
  <c r="AL10" i="64"/>
  <c r="AX10" i="64"/>
  <c r="BB67" i="64" s="1"/>
  <c r="BB42" i="66"/>
  <c r="AV5" i="64"/>
  <c r="AE82" i="64"/>
  <c r="AI82" i="64"/>
  <c r="AM82" i="64"/>
  <c r="AQ82" i="64"/>
  <c r="AY54" i="64"/>
  <c r="AB83" i="64"/>
  <c r="AF83" i="64"/>
  <c r="AJ83" i="64"/>
  <c r="AN83" i="64"/>
  <c r="AV41" i="64"/>
  <c r="AC84" i="64"/>
  <c r="AG84" i="64"/>
  <c r="AK84" i="64"/>
  <c r="AO84" i="64"/>
  <c r="AD85" i="64"/>
  <c r="AH85" i="64"/>
  <c r="AL85" i="64"/>
  <c r="AP85" i="64"/>
  <c r="AY42" i="66"/>
  <c r="BD42" i="66"/>
  <c r="AC5" i="100"/>
  <c r="AC41" i="100" s="1"/>
  <c r="AG5" i="100"/>
  <c r="AG46" i="100" s="1"/>
  <c r="AK5" i="100"/>
  <c r="AK43" i="100" s="1"/>
  <c r="BA54" i="113"/>
  <c r="BE54" i="113"/>
  <c r="BE53" i="113"/>
  <c r="AX139" i="100"/>
  <c r="AA74" i="100"/>
  <c r="AE74" i="100"/>
  <c r="AI74" i="100"/>
  <c r="AM74" i="100"/>
  <c r="AQ74" i="100"/>
  <c r="AU74" i="100"/>
  <c r="AY74" i="100"/>
  <c r="AB42" i="100"/>
  <c r="AC76" i="100"/>
  <c r="AG76" i="100"/>
  <c r="AK76" i="100"/>
  <c r="AO76" i="100"/>
  <c r="AS76" i="100"/>
  <c r="AW76" i="100"/>
  <c r="BA76" i="100"/>
  <c r="AD77" i="100"/>
  <c r="AH77" i="100"/>
  <c r="AL77" i="100"/>
  <c r="AP77" i="100"/>
  <c r="AT77" i="100"/>
  <c r="AX143" i="100"/>
  <c r="AX77" i="100"/>
  <c r="AE45" i="100"/>
  <c r="AI45" i="100"/>
  <c r="AM45" i="100"/>
  <c r="AQ111" i="100"/>
  <c r="AU111" i="100"/>
  <c r="AY111" i="100"/>
  <c r="AB178" i="100"/>
  <c r="AB79" i="100"/>
  <c r="AF79" i="100"/>
  <c r="AJ79" i="100"/>
  <c r="AN79" i="100"/>
  <c r="AR112" i="100"/>
  <c r="AR79" i="100"/>
  <c r="AV112" i="100"/>
  <c r="AV79" i="100"/>
  <c r="AZ112" i="100"/>
  <c r="AZ79" i="100"/>
  <c r="AC179" i="100"/>
  <c r="AC47" i="100"/>
  <c r="AS113" i="100"/>
  <c r="AW113" i="100"/>
  <c r="BA113" i="100"/>
  <c r="AD81" i="100"/>
  <c r="AH81" i="100"/>
  <c r="AL81" i="100"/>
  <c r="AP114" i="100"/>
  <c r="AP81" i="100"/>
  <c r="AT114" i="100"/>
  <c r="AT81" i="100"/>
  <c r="AX114" i="100"/>
  <c r="AX147" i="100"/>
  <c r="AX81" i="100"/>
  <c r="AE49" i="100"/>
  <c r="AI49" i="100"/>
  <c r="AM49" i="100"/>
  <c r="AQ49" i="100"/>
  <c r="AU49" i="100"/>
  <c r="BD56" i="113"/>
  <c r="AC183" i="100"/>
  <c r="AC84" i="100"/>
  <c r="AG183" i="100"/>
  <c r="AG84" i="100"/>
  <c r="AK183" i="100"/>
  <c r="AK84" i="100"/>
  <c r="AO183" i="100"/>
  <c r="AO84" i="100"/>
  <c r="AS183" i="100"/>
  <c r="AS117" i="100"/>
  <c r="AS84" i="100"/>
  <c r="AW183" i="100"/>
  <c r="AW117" i="100"/>
  <c r="AW84" i="100"/>
  <c r="BA183" i="100"/>
  <c r="BA117" i="100"/>
  <c r="BA150" i="100"/>
  <c r="BA84" i="100"/>
  <c r="AD184" i="100"/>
  <c r="AD85" i="100"/>
  <c r="AH184" i="100"/>
  <c r="AH85" i="100"/>
  <c r="AL184" i="100"/>
  <c r="AL85" i="100"/>
  <c r="AP184" i="100"/>
  <c r="AP118" i="100"/>
  <c r="AP85" i="100"/>
  <c r="AT184" i="100"/>
  <c r="AT118" i="100"/>
  <c r="AT85" i="100"/>
  <c r="AX184" i="100"/>
  <c r="AX118" i="100"/>
  <c r="AX151" i="100"/>
  <c r="AX85" i="100"/>
  <c r="AA86" i="100"/>
  <c r="AE185" i="100"/>
  <c r="AE86" i="100"/>
  <c r="AI185" i="100"/>
  <c r="AI86" i="100"/>
  <c r="AM185" i="100"/>
  <c r="AM86" i="100"/>
  <c r="AQ185" i="100"/>
  <c r="AQ119" i="100"/>
  <c r="AQ86" i="100"/>
  <c r="AU185" i="100"/>
  <c r="AU119" i="100"/>
  <c r="AU86" i="100"/>
  <c r="AY185" i="100"/>
  <c r="AY119" i="100"/>
  <c r="AY152" i="100"/>
  <c r="AY86" i="100"/>
  <c r="AB186" i="100"/>
  <c r="AB87" i="100"/>
  <c r="AF186" i="100"/>
  <c r="AF87" i="100"/>
  <c r="AJ186" i="100"/>
  <c r="AJ87" i="100"/>
  <c r="AN186" i="100"/>
  <c r="AN87" i="100"/>
  <c r="AR186" i="100"/>
  <c r="AR120" i="100"/>
  <c r="AR87" i="100"/>
  <c r="AV186" i="100"/>
  <c r="AV120" i="100"/>
  <c r="AV87" i="100"/>
  <c r="AZ186" i="100"/>
  <c r="AZ120" i="100"/>
  <c r="AZ153" i="100"/>
  <c r="AZ87" i="100"/>
  <c r="AC187" i="100"/>
  <c r="AC55" i="100"/>
  <c r="AG187" i="100"/>
  <c r="AG55" i="100"/>
  <c r="AK187" i="100"/>
  <c r="AK55" i="100"/>
  <c r="AO187" i="100"/>
  <c r="AS187" i="100"/>
  <c r="AS121" i="100"/>
  <c r="AW187" i="100"/>
  <c r="AW121" i="100"/>
  <c r="AW55" i="100"/>
  <c r="BA187" i="100"/>
  <c r="BA121" i="100"/>
  <c r="BA154" i="100"/>
  <c r="AD188" i="100"/>
  <c r="AD89" i="100"/>
  <c r="AH188" i="100"/>
  <c r="AH89" i="100"/>
  <c r="AL188" i="100"/>
  <c r="AL89" i="100"/>
  <c r="AP188" i="100"/>
  <c r="AP122" i="100"/>
  <c r="AP89" i="100"/>
  <c r="AT188" i="100"/>
  <c r="AT122" i="100"/>
  <c r="AT89" i="100"/>
  <c r="AX188" i="100"/>
  <c r="AX122" i="100"/>
  <c r="AX155" i="100"/>
  <c r="AX89" i="100"/>
  <c r="BC60" i="113"/>
  <c r="AB190" i="100"/>
  <c r="AB91" i="100"/>
  <c r="AF190" i="100"/>
  <c r="AF91" i="100"/>
  <c r="AJ190" i="100"/>
  <c r="AJ91" i="100"/>
  <c r="AN190" i="100"/>
  <c r="AN91" i="100"/>
  <c r="AR190" i="100"/>
  <c r="AR124" i="100"/>
  <c r="AR91" i="100"/>
  <c r="AV190" i="100"/>
  <c r="AV124" i="100"/>
  <c r="AV91" i="100"/>
  <c r="AZ190" i="100"/>
  <c r="AZ124" i="100"/>
  <c r="AZ157" i="100"/>
  <c r="AZ91" i="100"/>
  <c r="AC191" i="100"/>
  <c r="AC92" i="100"/>
  <c r="AG191" i="100"/>
  <c r="AG92" i="100"/>
  <c r="AK191" i="100"/>
  <c r="AK92" i="100"/>
  <c r="AO191" i="100"/>
  <c r="AO92" i="100"/>
  <c r="AS191" i="100"/>
  <c r="AS125" i="100"/>
  <c r="AS92" i="100"/>
  <c r="AW191" i="100"/>
  <c r="AW125" i="100"/>
  <c r="AW92" i="100"/>
  <c r="BA191" i="100"/>
  <c r="BA125" i="100"/>
  <c r="BA158" i="100"/>
  <c r="BA92" i="100"/>
  <c r="AD192" i="100"/>
  <c r="AD93" i="100"/>
  <c r="AH192" i="100"/>
  <c r="AH93" i="100"/>
  <c r="AL192" i="100"/>
  <c r="AL93" i="100"/>
  <c r="AP192" i="100"/>
  <c r="AP126" i="100"/>
  <c r="AP93" i="100"/>
  <c r="AT192" i="100"/>
  <c r="AT126" i="100"/>
  <c r="AT93" i="100"/>
  <c r="AX192" i="100"/>
  <c r="AX126" i="100"/>
  <c r="AX159" i="100"/>
  <c r="AX93" i="100"/>
  <c r="AA94" i="100"/>
  <c r="AE193" i="100"/>
  <c r="AE94" i="100"/>
  <c r="AI193" i="100"/>
  <c r="AI94" i="100"/>
  <c r="AM193" i="100"/>
  <c r="AM94" i="100"/>
  <c r="AQ193" i="100"/>
  <c r="AQ127" i="100"/>
  <c r="AQ94" i="100"/>
  <c r="AU193" i="100"/>
  <c r="AU127" i="100"/>
  <c r="AU94" i="100"/>
  <c r="AY193" i="100"/>
  <c r="AY127" i="100"/>
  <c r="AY160" i="100"/>
  <c r="AY94" i="100"/>
  <c r="AY61" i="100"/>
  <c r="AB194" i="100"/>
  <c r="AB95" i="100"/>
  <c r="AF194" i="100"/>
  <c r="AF95" i="100"/>
  <c r="AJ194" i="100"/>
  <c r="AJ95" i="100"/>
  <c r="AN194" i="100"/>
  <c r="AN95" i="100"/>
  <c r="AR194" i="100"/>
  <c r="AR128" i="100"/>
  <c r="AR95" i="100"/>
  <c r="AV194" i="100"/>
  <c r="AV128" i="100"/>
  <c r="AV95" i="100"/>
  <c r="AZ194" i="100"/>
  <c r="AZ128" i="100"/>
  <c r="AZ161" i="100"/>
  <c r="AZ95" i="100"/>
  <c r="AC195" i="100"/>
  <c r="AC96" i="100"/>
  <c r="AG195" i="100"/>
  <c r="AG96" i="100"/>
  <c r="AK195" i="100"/>
  <c r="AK96" i="100"/>
  <c r="AO195" i="100"/>
  <c r="AO96" i="100"/>
  <c r="AS195" i="100"/>
  <c r="AS129" i="100"/>
  <c r="AS96" i="100"/>
  <c r="AW195" i="100"/>
  <c r="AW129" i="100"/>
  <c r="AW96" i="100"/>
  <c r="BA195" i="100"/>
  <c r="BA129" i="100"/>
  <c r="BA162" i="100"/>
  <c r="BA96" i="100"/>
  <c r="AP63" i="113"/>
  <c r="BB63" i="113"/>
  <c r="AA98" i="100"/>
  <c r="AE197" i="100"/>
  <c r="AE98" i="100"/>
  <c r="AI197" i="100"/>
  <c r="AI98" i="100"/>
  <c r="AM197" i="100"/>
  <c r="AM98" i="100"/>
  <c r="AQ197" i="100"/>
  <c r="AQ131" i="100"/>
  <c r="AQ98" i="100"/>
  <c r="AU197" i="100"/>
  <c r="AU131" i="100"/>
  <c r="AU98" i="100"/>
  <c r="AY197" i="100"/>
  <c r="AY131" i="100"/>
  <c r="AY164" i="100"/>
  <c r="AY98" i="100"/>
  <c r="AB198" i="100"/>
  <c r="AB99" i="100"/>
  <c r="AF198" i="100"/>
  <c r="AF99" i="100"/>
  <c r="AJ198" i="100"/>
  <c r="AJ99" i="100"/>
  <c r="AN198" i="100"/>
  <c r="AN99" i="100"/>
  <c r="AR198" i="100"/>
  <c r="AR132" i="100"/>
  <c r="AR99" i="100"/>
  <c r="AV198" i="100"/>
  <c r="AV132" i="100"/>
  <c r="AV99" i="100"/>
  <c r="AZ198" i="100"/>
  <c r="AZ132" i="100"/>
  <c r="AZ165" i="100"/>
  <c r="AZ99" i="100"/>
  <c r="AC199" i="100"/>
  <c r="AC100" i="100"/>
  <c r="AG199" i="100"/>
  <c r="AG100" i="100"/>
  <c r="AK199" i="100"/>
  <c r="AK100" i="100"/>
  <c r="AO199" i="100"/>
  <c r="AO100" i="100"/>
  <c r="AS199" i="100"/>
  <c r="AS133" i="100"/>
  <c r="AS100" i="100"/>
  <c r="AW199" i="100"/>
  <c r="AW133" i="100"/>
  <c r="AW100" i="100"/>
  <c r="BA199" i="100"/>
  <c r="BA133" i="100"/>
  <c r="BA166" i="100"/>
  <c r="BA100" i="100"/>
  <c r="BB54" i="113"/>
  <c r="BB53" i="113"/>
  <c r="AB41" i="100"/>
  <c r="AB74" i="100"/>
  <c r="AF74" i="100"/>
  <c r="AJ74" i="100"/>
  <c r="AN74" i="100"/>
  <c r="AR74" i="100"/>
  <c r="AV74" i="100"/>
  <c r="AZ74" i="100"/>
  <c r="AD76" i="100"/>
  <c r="AH76" i="100"/>
  <c r="AL76" i="100"/>
  <c r="AP76" i="100"/>
  <c r="AT76" i="100"/>
  <c r="AX142" i="100"/>
  <c r="AX76" i="100"/>
  <c r="AA77" i="100"/>
  <c r="AE77" i="100"/>
  <c r="AI77" i="100"/>
  <c r="AM77" i="100"/>
  <c r="AQ77" i="100"/>
  <c r="AU77" i="100"/>
  <c r="AY77" i="100"/>
  <c r="AB177" i="100"/>
  <c r="AB45" i="100"/>
  <c r="AF45" i="100"/>
  <c r="AJ45" i="100"/>
  <c r="AR111" i="100"/>
  <c r="AV111" i="100"/>
  <c r="AC178" i="100"/>
  <c r="AC79" i="100"/>
  <c r="AG79" i="100"/>
  <c r="AK79" i="100"/>
  <c r="AO79" i="100"/>
  <c r="AS112" i="100"/>
  <c r="AS79" i="100"/>
  <c r="AW112" i="100"/>
  <c r="AW79" i="100"/>
  <c r="BA112" i="100"/>
  <c r="BA79" i="100"/>
  <c r="AD47" i="100"/>
  <c r="AP113" i="100"/>
  <c r="AT113" i="100"/>
  <c r="AX113" i="100"/>
  <c r="AX146" i="100"/>
  <c r="AA81" i="100"/>
  <c r="AE81" i="100"/>
  <c r="AI81" i="100"/>
  <c r="AM81" i="100"/>
  <c r="AQ114" i="100"/>
  <c r="AQ81" i="100"/>
  <c r="AU114" i="100"/>
  <c r="AU81" i="100"/>
  <c r="AY114" i="100"/>
  <c r="AY81" i="100"/>
  <c r="AB181" i="100"/>
  <c r="AB49" i="100"/>
  <c r="AF49" i="100"/>
  <c r="AJ49" i="100"/>
  <c r="AN49" i="100"/>
  <c r="AR49" i="100"/>
  <c r="BE56" i="113"/>
  <c r="BE57" i="113"/>
  <c r="AD183" i="100"/>
  <c r="AD84" i="100"/>
  <c r="AH183" i="100"/>
  <c r="AH84" i="100"/>
  <c r="AL183" i="100"/>
  <c r="AL84" i="100"/>
  <c r="AP183" i="100"/>
  <c r="AP117" i="100"/>
  <c r="AP84" i="100"/>
  <c r="AT183" i="100"/>
  <c r="AT117" i="100"/>
  <c r="AT84" i="100"/>
  <c r="AX183" i="100"/>
  <c r="AX117" i="100"/>
  <c r="AX150" i="100"/>
  <c r="AX84" i="100"/>
  <c r="AA85" i="100"/>
  <c r="AE184" i="100"/>
  <c r="AE85" i="100"/>
  <c r="AI184" i="100"/>
  <c r="AI85" i="100"/>
  <c r="AM184" i="100"/>
  <c r="AM85" i="100"/>
  <c r="AQ184" i="100"/>
  <c r="AQ118" i="100"/>
  <c r="AQ85" i="100"/>
  <c r="AU184" i="100"/>
  <c r="AU118" i="100"/>
  <c r="AU85" i="100"/>
  <c r="AY184" i="100"/>
  <c r="AY151" i="100"/>
  <c r="AY118" i="100"/>
  <c r="AY85" i="100"/>
  <c r="AB185" i="100"/>
  <c r="AB86" i="100"/>
  <c r="AF185" i="100"/>
  <c r="AF86" i="100"/>
  <c r="AJ185" i="100"/>
  <c r="AJ86" i="100"/>
  <c r="AN185" i="100"/>
  <c r="AN86" i="100"/>
  <c r="AR185" i="100"/>
  <c r="AR119" i="100"/>
  <c r="AR86" i="100"/>
  <c r="AV185" i="100"/>
  <c r="AV119" i="100"/>
  <c r="AV86" i="100"/>
  <c r="AZ185" i="100"/>
  <c r="AZ119" i="100"/>
  <c r="AZ152" i="100"/>
  <c r="AZ86" i="100"/>
  <c r="AC186" i="100"/>
  <c r="AC87" i="100"/>
  <c r="AG186" i="100"/>
  <c r="AG87" i="100"/>
  <c r="AK186" i="100"/>
  <c r="AK87" i="100"/>
  <c r="AO186" i="100"/>
  <c r="AO87" i="100"/>
  <c r="AS186" i="100"/>
  <c r="AS120" i="100"/>
  <c r="AS87" i="100"/>
  <c r="AW186" i="100"/>
  <c r="AW120" i="100"/>
  <c r="AW87" i="100"/>
  <c r="BA186" i="100"/>
  <c r="BA153" i="100"/>
  <c r="BA120" i="100"/>
  <c r="BA87" i="100"/>
  <c r="AD187" i="100"/>
  <c r="AD55" i="100"/>
  <c r="AH187" i="100"/>
  <c r="AH55" i="100"/>
  <c r="AL187" i="100"/>
  <c r="AL55" i="100"/>
  <c r="AP187" i="100"/>
  <c r="AP121" i="100"/>
  <c r="AT187" i="100"/>
  <c r="AT121" i="100"/>
  <c r="AX187" i="100"/>
  <c r="AX121" i="100"/>
  <c r="AX154" i="100"/>
  <c r="AA89" i="100"/>
  <c r="AE188" i="100"/>
  <c r="AE89" i="100"/>
  <c r="AI188" i="100"/>
  <c r="AI89" i="100"/>
  <c r="AM188" i="100"/>
  <c r="AM89" i="100"/>
  <c r="AQ188" i="100"/>
  <c r="AQ122" i="100"/>
  <c r="AQ89" i="100"/>
  <c r="AU188" i="100"/>
  <c r="AU122" i="100"/>
  <c r="AU89" i="100"/>
  <c r="AY188" i="100"/>
  <c r="AY155" i="100"/>
  <c r="AY122" i="100"/>
  <c r="AY89" i="100"/>
  <c r="AC190" i="100"/>
  <c r="AC91" i="100"/>
  <c r="AG190" i="100"/>
  <c r="AG91" i="100"/>
  <c r="AK190" i="100"/>
  <c r="AK91" i="100"/>
  <c r="AO190" i="100"/>
  <c r="AO91" i="100"/>
  <c r="AS190" i="100"/>
  <c r="AS124" i="100"/>
  <c r="AS91" i="100"/>
  <c r="AW190" i="100"/>
  <c r="AW124" i="100"/>
  <c r="AW91" i="100"/>
  <c r="BA190" i="100"/>
  <c r="BA157" i="100"/>
  <c r="BA124" i="100"/>
  <c r="BA91" i="100"/>
  <c r="AD191" i="100"/>
  <c r="AD92" i="100"/>
  <c r="AH191" i="100"/>
  <c r="AH92" i="100"/>
  <c r="AL191" i="100"/>
  <c r="AL92" i="100"/>
  <c r="AP191" i="100"/>
  <c r="AP125" i="100"/>
  <c r="AP92" i="100"/>
  <c r="AT191" i="100"/>
  <c r="AT125" i="100"/>
  <c r="AT92" i="100"/>
  <c r="AX191" i="100"/>
  <c r="AX125" i="100"/>
  <c r="AX158" i="100"/>
  <c r="AX92" i="100"/>
  <c r="AA93" i="100"/>
  <c r="AE192" i="100"/>
  <c r="AE93" i="100"/>
  <c r="AI192" i="100"/>
  <c r="AI60" i="100"/>
  <c r="AI93" i="100"/>
  <c r="AM192" i="100"/>
  <c r="AM93" i="100"/>
  <c r="AQ192" i="100"/>
  <c r="AQ126" i="100"/>
  <c r="AQ93" i="100"/>
  <c r="AU192" i="100"/>
  <c r="AU126" i="100"/>
  <c r="AU93" i="100"/>
  <c r="AY192" i="100"/>
  <c r="AY159" i="100"/>
  <c r="AY93" i="100"/>
  <c r="AY126" i="100"/>
  <c r="AB193" i="100"/>
  <c r="AB94" i="100"/>
  <c r="AF193" i="100"/>
  <c r="AF94" i="100"/>
  <c r="AJ193" i="100"/>
  <c r="AJ94" i="100"/>
  <c r="AN193" i="100"/>
  <c r="AN94" i="100"/>
  <c r="AR193" i="100"/>
  <c r="AR127" i="100"/>
  <c r="AR94" i="100"/>
  <c r="AV193" i="100"/>
  <c r="AV127" i="100"/>
  <c r="AV94" i="100"/>
  <c r="AZ193" i="100"/>
  <c r="AZ127" i="100"/>
  <c r="AZ160" i="100"/>
  <c r="AZ94" i="100"/>
  <c r="AC194" i="100"/>
  <c r="AC95" i="100"/>
  <c r="AG194" i="100"/>
  <c r="AG95" i="100"/>
  <c r="AK194" i="100"/>
  <c r="AK95" i="100"/>
  <c r="AO194" i="100"/>
  <c r="AO95" i="100"/>
  <c r="AS194" i="100"/>
  <c r="AS95" i="100"/>
  <c r="AS128" i="100"/>
  <c r="AW194" i="100"/>
  <c r="AW95" i="100"/>
  <c r="AW128" i="100"/>
  <c r="BA194" i="100"/>
  <c r="BA161" i="100"/>
  <c r="BA95" i="100"/>
  <c r="BA128" i="100"/>
  <c r="AD195" i="100"/>
  <c r="AD96" i="100"/>
  <c r="AH195" i="100"/>
  <c r="AH96" i="100"/>
  <c r="AL195" i="100"/>
  <c r="AL96" i="100"/>
  <c r="AP195" i="100"/>
  <c r="AP129" i="100"/>
  <c r="AP96" i="100"/>
  <c r="AT195" i="100"/>
  <c r="AT129" i="100"/>
  <c r="AT96" i="100"/>
  <c r="AT63" i="100"/>
  <c r="AX195" i="100"/>
  <c r="AX129" i="100"/>
  <c r="AX162" i="100"/>
  <c r="AX96" i="100"/>
  <c r="BC63" i="113"/>
  <c r="AB197" i="100"/>
  <c r="AB98" i="100"/>
  <c r="AF197" i="100"/>
  <c r="AF98" i="100"/>
  <c r="AJ197" i="100"/>
  <c r="AJ98" i="100"/>
  <c r="AN197" i="100"/>
  <c r="AN98" i="100"/>
  <c r="AR197" i="100"/>
  <c r="AR131" i="100"/>
  <c r="AR98" i="100"/>
  <c r="AV197" i="100"/>
  <c r="AV131" i="100"/>
  <c r="AV98" i="100"/>
  <c r="AZ197" i="100"/>
  <c r="AZ131" i="100"/>
  <c r="AZ164" i="100"/>
  <c r="AZ98" i="100"/>
  <c r="AC198" i="100"/>
  <c r="AC99" i="100"/>
  <c r="AG198" i="100"/>
  <c r="AG99" i="100"/>
  <c r="AK198" i="100"/>
  <c r="AK99" i="100"/>
  <c r="AK66" i="100"/>
  <c r="AO198" i="100"/>
  <c r="AO99" i="100"/>
  <c r="AS198" i="100"/>
  <c r="AS99" i="100"/>
  <c r="AS132" i="100"/>
  <c r="AW198" i="100"/>
  <c r="AW99" i="100"/>
  <c r="AW132" i="100"/>
  <c r="BA198" i="100"/>
  <c r="BA165" i="100"/>
  <c r="BA99" i="100"/>
  <c r="BA132" i="100"/>
  <c r="AD199" i="100"/>
  <c r="AD100" i="100"/>
  <c r="AH199" i="100"/>
  <c r="AH100" i="100"/>
  <c r="AL199" i="100"/>
  <c r="AL100" i="100"/>
  <c r="AP199" i="100"/>
  <c r="AP133" i="100"/>
  <c r="AP100" i="100"/>
  <c r="AP67" i="100"/>
  <c r="AT199" i="100"/>
  <c r="AT133" i="100"/>
  <c r="AT100" i="100"/>
  <c r="AX199" i="100"/>
  <c r="AX133" i="100"/>
  <c r="AX166" i="100"/>
  <c r="AX100" i="100"/>
  <c r="AU54" i="113"/>
  <c r="BC54" i="113"/>
  <c r="AB40" i="100"/>
  <c r="AC74" i="100"/>
  <c r="AG74" i="100"/>
  <c r="AK74" i="100"/>
  <c r="AO74" i="100"/>
  <c r="AS74" i="100"/>
  <c r="AW74" i="100"/>
  <c r="BA74" i="100"/>
  <c r="AX141" i="100"/>
  <c r="AA76" i="100"/>
  <c r="AE76" i="100"/>
  <c r="AI76" i="100"/>
  <c r="AM76" i="100"/>
  <c r="AQ76" i="100"/>
  <c r="AU76" i="100"/>
  <c r="AY76" i="100"/>
  <c r="AB77" i="100"/>
  <c r="AB44" i="100"/>
  <c r="AF77" i="100"/>
  <c r="AJ77" i="100"/>
  <c r="AN77" i="100"/>
  <c r="AR77" i="100"/>
  <c r="AV77" i="100"/>
  <c r="AZ77" i="100"/>
  <c r="AC177" i="100"/>
  <c r="AC45" i="100"/>
  <c r="AG45" i="100"/>
  <c r="AK45" i="100"/>
  <c r="AS111" i="100"/>
  <c r="AW111" i="100"/>
  <c r="AD79" i="100"/>
  <c r="AH79" i="100"/>
  <c r="AL79" i="100"/>
  <c r="AP112" i="100"/>
  <c r="AP79" i="100"/>
  <c r="AT112" i="100"/>
  <c r="AT79" i="100"/>
  <c r="AX112" i="100"/>
  <c r="AX145" i="100"/>
  <c r="AX79" i="100"/>
  <c r="AB179" i="100"/>
  <c r="AA47" i="100"/>
  <c r="AE47" i="100"/>
  <c r="AQ113" i="100"/>
  <c r="AU113" i="100"/>
  <c r="AY113" i="100"/>
  <c r="AB180" i="100"/>
  <c r="AB81" i="100"/>
  <c r="AB48" i="100"/>
  <c r="AF81" i="100"/>
  <c r="AJ81" i="100"/>
  <c r="AN81" i="100"/>
  <c r="AR114" i="100"/>
  <c r="AR81" i="100"/>
  <c r="AV114" i="100"/>
  <c r="AV81" i="100"/>
  <c r="AZ114" i="100"/>
  <c r="AZ81" i="100"/>
  <c r="AC181" i="100"/>
  <c r="AC49" i="100"/>
  <c r="AG49" i="100"/>
  <c r="AK49" i="100"/>
  <c r="AO49" i="100"/>
  <c r="AS49" i="100"/>
  <c r="BB56" i="113"/>
  <c r="BB57" i="113"/>
  <c r="AA84" i="100"/>
  <c r="AE183" i="100"/>
  <c r="AE84" i="100"/>
  <c r="AI183" i="100"/>
  <c r="AI84" i="100"/>
  <c r="AM183" i="100"/>
  <c r="AM84" i="100"/>
  <c r="AQ183" i="100"/>
  <c r="AQ117" i="100"/>
  <c r="AQ84" i="100"/>
  <c r="AU183" i="100"/>
  <c r="AU117" i="100"/>
  <c r="AU84" i="100"/>
  <c r="AY183" i="100"/>
  <c r="AY117" i="100"/>
  <c r="AY150" i="100"/>
  <c r="AY84" i="100"/>
  <c r="AB184" i="100"/>
  <c r="AB85" i="100"/>
  <c r="AF184" i="100"/>
  <c r="AF85" i="100"/>
  <c r="AJ184" i="100"/>
  <c r="AJ85" i="100"/>
  <c r="AN184" i="100"/>
  <c r="AN85" i="100"/>
  <c r="AR184" i="100"/>
  <c r="AR118" i="100"/>
  <c r="AR85" i="100"/>
  <c r="AV184" i="100"/>
  <c r="AV118" i="100"/>
  <c r="AV85" i="100"/>
  <c r="AZ184" i="100"/>
  <c r="AZ118" i="100"/>
  <c r="AZ151" i="100"/>
  <c r="AZ85" i="100"/>
  <c r="AC185" i="100"/>
  <c r="AC86" i="100"/>
  <c r="AG185" i="100"/>
  <c r="AG86" i="100"/>
  <c r="AK185" i="100"/>
  <c r="AK86" i="100"/>
  <c r="AO185" i="100"/>
  <c r="AO86" i="100"/>
  <c r="AS185" i="100"/>
  <c r="AS119" i="100"/>
  <c r="AS86" i="100"/>
  <c r="AW185" i="100"/>
  <c r="AW119" i="100"/>
  <c r="AW86" i="100"/>
  <c r="BA185" i="100"/>
  <c r="BA119" i="100"/>
  <c r="BA152" i="100"/>
  <c r="BA86" i="100"/>
  <c r="AD186" i="100"/>
  <c r="AD87" i="100"/>
  <c r="AH186" i="100"/>
  <c r="AH87" i="100"/>
  <c r="AL186" i="100"/>
  <c r="AL87" i="100"/>
  <c r="AP186" i="100"/>
  <c r="AP120" i="100"/>
  <c r="AP87" i="100"/>
  <c r="AT186" i="100"/>
  <c r="AT120" i="100"/>
  <c r="AT87" i="100"/>
  <c r="AX186" i="100"/>
  <c r="AX120" i="100"/>
  <c r="AX153" i="100"/>
  <c r="AX87" i="100"/>
  <c r="AE187" i="100"/>
  <c r="AE55" i="100"/>
  <c r="AI187" i="100"/>
  <c r="AI55" i="100"/>
  <c r="AM187" i="100"/>
  <c r="AQ187" i="100"/>
  <c r="AQ121" i="100"/>
  <c r="AU187" i="100"/>
  <c r="AU121" i="100"/>
  <c r="AY187" i="100"/>
  <c r="AY121" i="100"/>
  <c r="AY154" i="100"/>
  <c r="AB188" i="100"/>
  <c r="AB89" i="100"/>
  <c r="AF188" i="100"/>
  <c r="AF89" i="100"/>
  <c r="AJ188" i="100"/>
  <c r="AJ89" i="100"/>
  <c r="AN188" i="100"/>
  <c r="AN89" i="100"/>
  <c r="AR188" i="100"/>
  <c r="AR122" i="100"/>
  <c r="AR89" i="100"/>
  <c r="AV188" i="100"/>
  <c r="AV122" i="100"/>
  <c r="AV89" i="100"/>
  <c r="AZ188" i="100"/>
  <c r="AZ122" i="100"/>
  <c r="AZ155" i="100"/>
  <c r="AZ89" i="100"/>
  <c r="AZ56" i="100"/>
  <c r="AD190" i="100"/>
  <c r="AD91" i="100"/>
  <c r="AD58" i="100"/>
  <c r="AH190" i="100"/>
  <c r="AH91" i="100"/>
  <c r="AL190" i="100"/>
  <c r="AL91" i="100"/>
  <c r="AP190" i="100"/>
  <c r="AP124" i="100"/>
  <c r="AP91" i="100"/>
  <c r="AT190" i="100"/>
  <c r="AT124" i="100"/>
  <c r="AT91" i="100"/>
  <c r="AX190" i="100"/>
  <c r="AX124" i="100"/>
  <c r="AX157" i="100"/>
  <c r="AX91" i="100"/>
  <c r="AA92" i="100"/>
  <c r="AE191" i="100"/>
  <c r="AE92" i="100"/>
  <c r="AI191" i="100"/>
  <c r="AI92" i="100"/>
  <c r="AI59" i="100"/>
  <c r="AM191" i="100"/>
  <c r="AM92" i="100"/>
  <c r="AQ191" i="100"/>
  <c r="AQ125" i="100"/>
  <c r="AQ92" i="100"/>
  <c r="AU191" i="100"/>
  <c r="AU125" i="100"/>
  <c r="AU92" i="100"/>
  <c r="AY191" i="100"/>
  <c r="AY125" i="100"/>
  <c r="AY158" i="100"/>
  <c r="AY92" i="100"/>
  <c r="AB192" i="100"/>
  <c r="AB93" i="100"/>
  <c r="AF192" i="100"/>
  <c r="AF93" i="100"/>
  <c r="AJ192" i="100"/>
  <c r="AJ93" i="100"/>
  <c r="AN192" i="100"/>
  <c r="AN93" i="100"/>
  <c r="AR192" i="100"/>
  <c r="AR93" i="100"/>
  <c r="AR126" i="100"/>
  <c r="AV192" i="100"/>
  <c r="AV93" i="100"/>
  <c r="AV126" i="100"/>
  <c r="AZ192" i="100"/>
  <c r="AZ93" i="100"/>
  <c r="AZ126" i="100"/>
  <c r="AZ159" i="100"/>
  <c r="AC193" i="100"/>
  <c r="AC94" i="100"/>
  <c r="AG193" i="100"/>
  <c r="AG94" i="100"/>
  <c r="AK193" i="100"/>
  <c r="AK94" i="100"/>
  <c r="AO193" i="100"/>
  <c r="AO94" i="100"/>
  <c r="AS193" i="100"/>
  <c r="AS127" i="100"/>
  <c r="AS94" i="100"/>
  <c r="AW193" i="100"/>
  <c r="AW127" i="100"/>
  <c r="AW94" i="100"/>
  <c r="BA193" i="100"/>
  <c r="BA127" i="100"/>
  <c r="BA160" i="100"/>
  <c r="BA94" i="100"/>
  <c r="AD194" i="100"/>
  <c r="AD95" i="100"/>
  <c r="AD62" i="100"/>
  <c r="AH194" i="100"/>
  <c r="AH95" i="100"/>
  <c r="AL194" i="100"/>
  <c r="AL95" i="100"/>
  <c r="AP194" i="100"/>
  <c r="AP95" i="100"/>
  <c r="AP128" i="100"/>
  <c r="AT194" i="100"/>
  <c r="AT95" i="100"/>
  <c r="AT128" i="100"/>
  <c r="AT62" i="100"/>
  <c r="AX194" i="100"/>
  <c r="AX95" i="100"/>
  <c r="AX128" i="100"/>
  <c r="AX161" i="100"/>
  <c r="AA96" i="100"/>
  <c r="AE195" i="100"/>
  <c r="AE96" i="100"/>
  <c r="AI195" i="100"/>
  <c r="AI96" i="100"/>
  <c r="AM195" i="100"/>
  <c r="AM96" i="100"/>
  <c r="AQ195" i="100"/>
  <c r="AQ129" i="100"/>
  <c r="AQ96" i="100"/>
  <c r="AU195" i="100"/>
  <c r="AU129" i="100"/>
  <c r="AU96" i="100"/>
  <c r="AY195" i="100"/>
  <c r="AY129" i="100"/>
  <c r="AY162" i="100"/>
  <c r="AY96" i="100"/>
  <c r="BD63" i="113"/>
  <c r="AC197" i="100"/>
  <c r="AC98" i="100"/>
  <c r="AG197" i="100"/>
  <c r="AG98" i="100"/>
  <c r="AK197" i="100"/>
  <c r="AK98" i="100"/>
  <c r="AK65" i="100"/>
  <c r="AO197" i="100"/>
  <c r="AO98" i="100"/>
  <c r="AS197" i="100"/>
  <c r="AS131" i="100"/>
  <c r="AS98" i="100"/>
  <c r="AW197" i="100"/>
  <c r="AW131" i="100"/>
  <c r="AW98" i="100"/>
  <c r="BA197" i="100"/>
  <c r="BA131" i="100"/>
  <c r="BA164" i="100"/>
  <c r="BA98" i="100"/>
  <c r="BA65" i="100"/>
  <c r="AD198" i="100"/>
  <c r="AD99" i="100"/>
  <c r="AH198" i="100"/>
  <c r="AH99" i="100"/>
  <c r="AL198" i="100"/>
  <c r="AL99" i="100"/>
  <c r="AP198" i="100"/>
  <c r="AP99" i="100"/>
  <c r="AP132" i="100"/>
  <c r="AT198" i="100"/>
  <c r="AT99" i="100"/>
  <c r="AT132" i="100"/>
  <c r="AX198" i="100"/>
  <c r="AX99" i="100"/>
  <c r="AX132" i="100"/>
  <c r="AX165" i="100"/>
  <c r="AA100" i="100"/>
  <c r="AE199" i="100"/>
  <c r="AE100" i="100"/>
  <c r="AI199" i="100"/>
  <c r="AI100" i="100"/>
  <c r="AM199" i="100"/>
  <c r="AM100" i="100"/>
  <c r="AQ199" i="100"/>
  <c r="AQ133" i="100"/>
  <c r="AQ100" i="100"/>
  <c r="AU199" i="100"/>
  <c r="AU133" i="100"/>
  <c r="AU100" i="100"/>
  <c r="AY199" i="100"/>
  <c r="AY133" i="100"/>
  <c r="AY166" i="100"/>
  <c r="AY100" i="100"/>
  <c r="BD53" i="113"/>
  <c r="BD54" i="113"/>
  <c r="AD74" i="100"/>
  <c r="AH74" i="100"/>
  <c r="AL74" i="100"/>
  <c r="AP74" i="100"/>
  <c r="AT74" i="100"/>
  <c r="AX140" i="100"/>
  <c r="AX74" i="100"/>
  <c r="AB76" i="100"/>
  <c r="AB43" i="100"/>
  <c r="AF76" i="100"/>
  <c r="AJ76" i="100"/>
  <c r="AN76" i="100"/>
  <c r="AR76" i="100"/>
  <c r="AV76" i="100"/>
  <c r="AZ76" i="100"/>
  <c r="AC77" i="100"/>
  <c r="AG77" i="100"/>
  <c r="AK77" i="100"/>
  <c r="AO77" i="100"/>
  <c r="AS77" i="100"/>
  <c r="AW77" i="100"/>
  <c r="BA77" i="100"/>
  <c r="AD45" i="100"/>
  <c r="AH45" i="100"/>
  <c r="AL45" i="100"/>
  <c r="AT111" i="100"/>
  <c r="AX144" i="100"/>
  <c r="AX111" i="100"/>
  <c r="AA79" i="100"/>
  <c r="AE79" i="100"/>
  <c r="AI79" i="100"/>
  <c r="AM79" i="100"/>
  <c r="AQ112" i="100"/>
  <c r="AQ79" i="100"/>
  <c r="AU112" i="100"/>
  <c r="AU79" i="100"/>
  <c r="AY112" i="100"/>
  <c r="AY79" i="100"/>
  <c r="AF47" i="100"/>
  <c r="AR113" i="100"/>
  <c r="AR47" i="100"/>
  <c r="AV113" i="100"/>
  <c r="AZ113" i="100"/>
  <c r="AC180" i="100"/>
  <c r="AC81" i="100"/>
  <c r="AG81" i="100"/>
  <c r="AK81" i="100"/>
  <c r="AO81" i="100"/>
  <c r="AS114" i="100"/>
  <c r="AS81" i="100"/>
  <c r="AW114" i="100"/>
  <c r="AW81" i="100"/>
  <c r="BA114" i="100"/>
  <c r="BA81" i="100"/>
  <c r="AD49" i="100"/>
  <c r="AH49" i="100"/>
  <c r="AL49" i="100"/>
  <c r="AP49" i="100"/>
  <c r="AT49" i="100"/>
  <c r="AX148" i="100"/>
  <c r="AA16" i="100"/>
  <c r="AE16" i="100"/>
  <c r="AE56" i="100" s="1"/>
  <c r="AI16" i="100"/>
  <c r="AI54" i="100" s="1"/>
  <c r="AM16" i="100"/>
  <c r="AQ16" i="100"/>
  <c r="AU16" i="100"/>
  <c r="AY16" i="100"/>
  <c r="AY54" i="100" s="1"/>
  <c r="BC57" i="113"/>
  <c r="BC56" i="113"/>
  <c r="AB183" i="100"/>
  <c r="AB84" i="100"/>
  <c r="AF183" i="100"/>
  <c r="AF84" i="100"/>
  <c r="AJ183" i="100"/>
  <c r="AJ84" i="100"/>
  <c r="AN183" i="100"/>
  <c r="AN84" i="100"/>
  <c r="AR183" i="100"/>
  <c r="AR117" i="100"/>
  <c r="AR84" i="100"/>
  <c r="AV183" i="100"/>
  <c r="AV117" i="100"/>
  <c r="AV84" i="100"/>
  <c r="AZ183" i="100"/>
  <c r="AZ150" i="100"/>
  <c r="AZ117" i="100"/>
  <c r="AZ84" i="100"/>
  <c r="AC184" i="100"/>
  <c r="AC85" i="100"/>
  <c r="AG184" i="100"/>
  <c r="AG85" i="100"/>
  <c r="AK184" i="100"/>
  <c r="AK85" i="100"/>
  <c r="AO184" i="100"/>
  <c r="AO85" i="100"/>
  <c r="AS184" i="100"/>
  <c r="AS118" i="100"/>
  <c r="AS85" i="100"/>
  <c r="AW184" i="100"/>
  <c r="AW118" i="100"/>
  <c r="AW85" i="100"/>
  <c r="BA184" i="100"/>
  <c r="BA118" i="100"/>
  <c r="BA151" i="100"/>
  <c r="BA85" i="100"/>
  <c r="AD185" i="100"/>
  <c r="AD86" i="100"/>
  <c r="AH185" i="100"/>
  <c r="AH86" i="100"/>
  <c r="AL185" i="100"/>
  <c r="AL86" i="100"/>
  <c r="AP185" i="100"/>
  <c r="AP119" i="100"/>
  <c r="AP86" i="100"/>
  <c r="AT185" i="100"/>
  <c r="AT119" i="100"/>
  <c r="AT86" i="100"/>
  <c r="AX185" i="100"/>
  <c r="AX152" i="100"/>
  <c r="AX119" i="100"/>
  <c r="AX86" i="100"/>
  <c r="AA87" i="100"/>
  <c r="AE186" i="100"/>
  <c r="AE87" i="100"/>
  <c r="AI186" i="100"/>
  <c r="AI87" i="100"/>
  <c r="AM186" i="100"/>
  <c r="AM87" i="100"/>
  <c r="AQ186" i="100"/>
  <c r="AQ120" i="100"/>
  <c r="AQ87" i="100"/>
  <c r="AU186" i="100"/>
  <c r="AU120" i="100"/>
  <c r="AU87" i="100"/>
  <c r="AY186" i="100"/>
  <c r="AY120" i="100"/>
  <c r="AY153" i="100"/>
  <c r="AY87" i="100"/>
  <c r="AB187" i="100"/>
  <c r="AB55" i="100"/>
  <c r="AF187" i="100"/>
  <c r="AF55" i="100"/>
  <c r="AJ187" i="100"/>
  <c r="AJ55" i="100"/>
  <c r="AN187" i="100"/>
  <c r="AR187" i="100"/>
  <c r="AR121" i="100"/>
  <c r="AV187" i="100"/>
  <c r="AV121" i="100"/>
  <c r="AZ187" i="100"/>
  <c r="AZ154" i="100"/>
  <c r="AZ121" i="100"/>
  <c r="AC188" i="100"/>
  <c r="AC89" i="100"/>
  <c r="AG188" i="100"/>
  <c r="AG89" i="100"/>
  <c r="AK188" i="100"/>
  <c r="AK89" i="100"/>
  <c r="AO188" i="100"/>
  <c r="AO89" i="100"/>
  <c r="AS188" i="100"/>
  <c r="AS122" i="100"/>
  <c r="AS89" i="100"/>
  <c r="AW188" i="100"/>
  <c r="AW122" i="100"/>
  <c r="AW89" i="100"/>
  <c r="BA188" i="100"/>
  <c r="BA122" i="100"/>
  <c r="BA155" i="100"/>
  <c r="BA89" i="100"/>
  <c r="BA56" i="100"/>
  <c r="BB60" i="113"/>
  <c r="BB59" i="113"/>
  <c r="AA91" i="100"/>
  <c r="AE190" i="100"/>
  <c r="AE91" i="100"/>
  <c r="AI190" i="100"/>
  <c r="AI91" i="100"/>
  <c r="AM190" i="100"/>
  <c r="AM91" i="100"/>
  <c r="AQ190" i="100"/>
  <c r="AQ124" i="100"/>
  <c r="AQ91" i="100"/>
  <c r="AU190" i="100"/>
  <c r="AU124" i="100"/>
  <c r="AU91" i="100"/>
  <c r="AY190" i="100"/>
  <c r="AY124" i="100"/>
  <c r="AY157" i="100"/>
  <c r="AY91" i="100"/>
  <c r="AY58" i="100"/>
  <c r="AB191" i="100"/>
  <c r="AB92" i="100"/>
  <c r="AF191" i="100"/>
  <c r="AF92" i="100"/>
  <c r="AJ191" i="100"/>
  <c r="AJ92" i="100"/>
  <c r="AN191" i="100"/>
  <c r="AN92" i="100"/>
  <c r="AR191" i="100"/>
  <c r="AR125" i="100"/>
  <c r="AR92" i="100"/>
  <c r="AV191" i="100"/>
  <c r="AV125" i="100"/>
  <c r="AV92" i="100"/>
  <c r="AZ191" i="100"/>
  <c r="AZ158" i="100"/>
  <c r="AZ125" i="100"/>
  <c r="AZ92" i="100"/>
  <c r="AC192" i="100"/>
  <c r="AC93" i="100"/>
  <c r="AG192" i="100"/>
  <c r="AG93" i="100"/>
  <c r="AK192" i="100"/>
  <c r="AK93" i="100"/>
  <c r="AO192" i="100"/>
  <c r="AO93" i="100"/>
  <c r="AS192" i="100"/>
  <c r="AS93" i="100"/>
  <c r="AS126" i="100"/>
  <c r="AW192" i="100"/>
  <c r="AW93" i="100"/>
  <c r="AW126" i="100"/>
  <c r="BA192" i="100"/>
  <c r="BA93" i="100"/>
  <c r="BA126" i="100"/>
  <c r="BA159" i="100"/>
  <c r="AD193" i="100"/>
  <c r="AD94" i="100"/>
  <c r="AH193" i="100"/>
  <c r="AH94" i="100"/>
  <c r="AL193" i="100"/>
  <c r="AL94" i="100"/>
  <c r="AP193" i="100"/>
  <c r="AP94" i="100"/>
  <c r="AP127" i="100"/>
  <c r="AT193" i="100"/>
  <c r="AT94" i="100"/>
  <c r="AT127" i="100"/>
  <c r="AX193" i="100"/>
  <c r="AX160" i="100"/>
  <c r="AX94" i="100"/>
  <c r="AX127" i="100"/>
  <c r="AA95" i="100"/>
  <c r="AE194" i="100"/>
  <c r="AE95" i="100"/>
  <c r="AI194" i="100"/>
  <c r="AI95" i="100"/>
  <c r="AI62" i="100"/>
  <c r="AM194" i="100"/>
  <c r="AM95" i="100"/>
  <c r="AQ194" i="100"/>
  <c r="AQ95" i="100"/>
  <c r="AQ128" i="100"/>
  <c r="AU194" i="100"/>
  <c r="AU95" i="100"/>
  <c r="AU128" i="100"/>
  <c r="AY194" i="100"/>
  <c r="AY95" i="100"/>
  <c r="AY128" i="100"/>
  <c r="AY161" i="100"/>
  <c r="AY62" i="100"/>
  <c r="AB195" i="100"/>
  <c r="AB96" i="100"/>
  <c r="AF195" i="100"/>
  <c r="AF96" i="100"/>
  <c r="AJ195" i="100"/>
  <c r="AJ96" i="100"/>
  <c r="AN195" i="100"/>
  <c r="AN96" i="100"/>
  <c r="AR195" i="100"/>
  <c r="AR96" i="100"/>
  <c r="AR129" i="100"/>
  <c r="AV195" i="100"/>
  <c r="AV96" i="100"/>
  <c r="AV129" i="100"/>
  <c r="AZ195" i="100"/>
  <c r="AZ162" i="100"/>
  <c r="AZ96" i="100"/>
  <c r="AZ129" i="100"/>
  <c r="BA63" i="113"/>
  <c r="BE63" i="113"/>
  <c r="AD197" i="100"/>
  <c r="AD98" i="100"/>
  <c r="AH197" i="100"/>
  <c r="AH98" i="100"/>
  <c r="AL197" i="100"/>
  <c r="AL98" i="100"/>
  <c r="AP197" i="100"/>
  <c r="AP98" i="100"/>
  <c r="AP131" i="100"/>
  <c r="AT197" i="100"/>
  <c r="AT98" i="100"/>
  <c r="AT131" i="100"/>
  <c r="AX197" i="100"/>
  <c r="AX164" i="100"/>
  <c r="AX98" i="100"/>
  <c r="AX131" i="100"/>
  <c r="AA99" i="100"/>
  <c r="AE198" i="100"/>
  <c r="AE99" i="100"/>
  <c r="AI198" i="100"/>
  <c r="AI99" i="100"/>
  <c r="AM198" i="100"/>
  <c r="AM99" i="100"/>
  <c r="AQ198" i="100"/>
  <c r="AQ99" i="100"/>
  <c r="AQ132" i="100"/>
  <c r="AU198" i="100"/>
  <c r="AU99" i="100"/>
  <c r="AU132" i="100"/>
  <c r="AY198" i="100"/>
  <c r="AY99" i="100"/>
  <c r="AY132" i="100"/>
  <c r="AY165" i="100"/>
  <c r="AB199" i="100"/>
  <c r="AB100" i="100"/>
  <c r="AF199" i="100"/>
  <c r="AF100" i="100"/>
  <c r="AJ199" i="100"/>
  <c r="AJ100" i="100"/>
  <c r="AN199" i="100"/>
  <c r="AN100" i="100"/>
  <c r="AR199" i="100"/>
  <c r="AR100" i="100"/>
  <c r="AR133" i="100"/>
  <c r="AV199" i="100"/>
  <c r="AV100" i="100"/>
  <c r="AV133" i="100"/>
  <c r="AV67" i="100"/>
  <c r="AZ199" i="100"/>
  <c r="AZ166" i="100"/>
  <c r="AZ100" i="100"/>
  <c r="AZ133" i="100"/>
  <c r="AA59" i="66"/>
  <c r="AE98" i="66"/>
  <c r="AE59" i="66"/>
  <c r="AI98" i="66"/>
  <c r="AI59" i="66"/>
  <c r="AM98" i="66"/>
  <c r="AM59" i="66"/>
  <c r="AQ98" i="66"/>
  <c r="AQ72" i="66"/>
  <c r="AQ59" i="66"/>
  <c r="AU98" i="66"/>
  <c r="AU72" i="66"/>
  <c r="AU59" i="66"/>
  <c r="AB98" i="66"/>
  <c r="AB59" i="66"/>
  <c r="AF98" i="66"/>
  <c r="AF59" i="66"/>
  <c r="AJ98" i="66"/>
  <c r="AJ59" i="66"/>
  <c r="AN98" i="66"/>
  <c r="AN59" i="66"/>
  <c r="AR98" i="66"/>
  <c r="AR59" i="66"/>
  <c r="AR72" i="66"/>
  <c r="AV98" i="66"/>
  <c r="AV59" i="66"/>
  <c r="AV72" i="66"/>
  <c r="AZ98" i="66"/>
  <c r="AZ85" i="66"/>
  <c r="AZ59" i="66"/>
  <c r="AZ72" i="66"/>
  <c r="BD98" i="66"/>
  <c r="BD85" i="66"/>
  <c r="BD59" i="66"/>
  <c r="BD72" i="66"/>
  <c r="AF58" i="66"/>
  <c r="AC98" i="66"/>
  <c r="AC59" i="66"/>
  <c r="AG98" i="66"/>
  <c r="AG59" i="66"/>
  <c r="AK98" i="66"/>
  <c r="AK59" i="66"/>
  <c r="AO98" i="66"/>
  <c r="AO59" i="66"/>
  <c r="AS72" i="66"/>
  <c r="AS98" i="66"/>
  <c r="AS59" i="66"/>
  <c r="AW98" i="66"/>
  <c r="AW72" i="66"/>
  <c r="AW59" i="66"/>
  <c r="BA72" i="66"/>
  <c r="BA98" i="66"/>
  <c r="BA59" i="66"/>
  <c r="BA85" i="66"/>
  <c r="BE98" i="66"/>
  <c r="BE72" i="66"/>
  <c r="BE59" i="66"/>
  <c r="BE85" i="66"/>
  <c r="AD98" i="66"/>
  <c r="AD59" i="66"/>
  <c r="AH98" i="66"/>
  <c r="AH59" i="66"/>
  <c r="AL98" i="66"/>
  <c r="AL59" i="66"/>
  <c r="D23" i="112"/>
  <c r="AP72" i="66"/>
  <c r="AP59" i="66"/>
  <c r="AP98" i="66"/>
  <c r="AT72" i="66"/>
  <c r="AT98" i="66"/>
  <c r="AT59" i="66"/>
  <c r="AX72" i="66"/>
  <c r="AX98" i="66"/>
  <c r="AX85" i="66"/>
  <c r="AX59" i="66"/>
  <c r="F23" i="112"/>
  <c r="AC41" i="66"/>
  <c r="AG41" i="66"/>
  <c r="AK41" i="66"/>
  <c r="AO41" i="66"/>
  <c r="AS41" i="66"/>
  <c r="AW41" i="66"/>
  <c r="AY98" i="66"/>
  <c r="AY85" i="66"/>
  <c r="AY59" i="66"/>
  <c r="AY72" i="66"/>
  <c r="BC98" i="66"/>
  <c r="BC85" i="66"/>
  <c r="BC72" i="66"/>
  <c r="BC59" i="66"/>
  <c r="AD41" i="66"/>
  <c r="AH41" i="66"/>
  <c r="AL41" i="66"/>
  <c r="AP41" i="66"/>
  <c r="AT41" i="66"/>
  <c r="AX41" i="66"/>
  <c r="BA42" i="66"/>
  <c r="BE42" i="66"/>
  <c r="AA41" i="66"/>
  <c r="AE41" i="66"/>
  <c r="AI41" i="66"/>
  <c r="AM41" i="66"/>
  <c r="AQ41" i="66"/>
  <c r="AU41" i="66"/>
  <c r="AY41" i="66"/>
  <c r="AB41" i="66"/>
  <c r="AF41" i="66"/>
  <c r="AJ41" i="66"/>
  <c r="AN41" i="66"/>
  <c r="AR41" i="66"/>
  <c r="AV41" i="66"/>
  <c r="AZ41" i="66"/>
  <c r="BB72" i="66"/>
  <c r="BB98" i="66"/>
  <c r="BB85" i="66"/>
  <c r="BB59" i="66"/>
  <c r="BE27" i="65"/>
  <c r="BE43" i="65" s="1"/>
  <c r="AC48" i="65"/>
  <c r="AG48" i="65"/>
  <c r="AK48" i="65"/>
  <c r="AO48" i="65"/>
  <c r="AS48" i="65"/>
  <c r="AW48" i="65"/>
  <c r="AH48" i="65"/>
  <c r="AP48" i="65"/>
  <c r="D13" i="112" s="1"/>
  <c r="AT48" i="65"/>
  <c r="AX48" i="65"/>
  <c r="AB27" i="65"/>
  <c r="AB43" i="65" s="1"/>
  <c r="AF27" i="65"/>
  <c r="AF43" i="65" s="1"/>
  <c r="AJ27" i="65"/>
  <c r="AJ43" i="65" s="1"/>
  <c r="AN27" i="65"/>
  <c r="AN43" i="65" s="1"/>
  <c r="AR27" i="65"/>
  <c r="AR43" i="65" s="1"/>
  <c r="AV27" i="65"/>
  <c r="AV43" i="65" s="1"/>
  <c r="AZ27" i="65"/>
  <c r="AZ43" i="65" s="1"/>
  <c r="BD27" i="65"/>
  <c r="BD43" i="65" s="1"/>
  <c r="AC47" i="65"/>
  <c r="AD48" i="65"/>
  <c r="AL48" i="65"/>
  <c r="AE44" i="65"/>
  <c r="AA27" i="65"/>
  <c r="AA43" i="65" s="1"/>
  <c r="AE27" i="65"/>
  <c r="AE43" i="65" s="1"/>
  <c r="AI27" i="65"/>
  <c r="AI43" i="65" s="1"/>
  <c r="AM27" i="65"/>
  <c r="AM43" i="65" s="1"/>
  <c r="AQ27" i="65"/>
  <c r="AQ43" i="65" s="1"/>
  <c r="AU27" i="65"/>
  <c r="AU43" i="65" s="1"/>
  <c r="AY27" i="65"/>
  <c r="AY43" i="65" s="1"/>
  <c r="BC27" i="65"/>
  <c r="BC43" i="65" s="1"/>
  <c r="AS47" i="65"/>
  <c r="AL16" i="65"/>
  <c r="BE35" i="65"/>
  <c r="AD27" i="65"/>
  <c r="AD43" i="65" s="1"/>
  <c r="AH27" i="65"/>
  <c r="AH43" i="65" s="1"/>
  <c r="AL27" i="65"/>
  <c r="AL43" i="65" s="1"/>
  <c r="AP27" i="65"/>
  <c r="AP43" i="65" s="1"/>
  <c r="D8" i="112" s="1"/>
  <c r="AT27" i="65"/>
  <c r="AT43" i="65" s="1"/>
  <c r="AX27" i="65"/>
  <c r="AX43" i="65" s="1"/>
  <c r="AC27" i="65"/>
  <c r="AC43" i="65" s="1"/>
  <c r="AG27" i="65"/>
  <c r="AG43" i="65" s="1"/>
  <c r="AK27" i="65"/>
  <c r="AK43" i="65" s="1"/>
  <c r="AO27" i="65"/>
  <c r="AO43" i="65" s="1"/>
  <c r="AS27" i="65"/>
  <c r="AS43" i="65" s="1"/>
  <c r="AW27" i="65"/>
  <c r="AW43" i="65" s="1"/>
  <c r="BA27" i="65"/>
  <c r="BA43" i="65" s="1"/>
  <c r="AU44" i="65"/>
  <c r="AH46" i="65"/>
  <c r="AG47" i="65"/>
  <c r="AK47" i="65"/>
  <c r="AO47" i="65"/>
  <c r="AW47" i="65"/>
  <c r="BA47" i="65"/>
  <c r="AD16" i="65"/>
  <c r="AH16" i="65"/>
  <c r="AP16" i="65"/>
  <c r="AT16" i="65"/>
  <c r="AX16" i="65"/>
  <c r="BC15" i="65"/>
  <c r="BD15" i="65"/>
  <c r="BE15" i="65"/>
  <c r="AE16" i="65"/>
  <c r="AI16" i="65"/>
  <c r="AM16" i="65"/>
  <c r="AQ16" i="65"/>
  <c r="AU16" i="65"/>
  <c r="AU14" i="65" s="1"/>
  <c r="AY16" i="65"/>
  <c r="BC16" i="65"/>
  <c r="AF16" i="65"/>
  <c r="AJ16" i="65"/>
  <c r="AN16" i="65"/>
  <c r="AR16" i="65"/>
  <c r="AV16" i="65"/>
  <c r="AZ16" i="65"/>
  <c r="BD16" i="65"/>
  <c r="AC16" i="65"/>
  <c r="AG16" i="65"/>
  <c r="AK16" i="65"/>
  <c r="AO16" i="65"/>
  <c r="AS16" i="65"/>
  <c r="AW16" i="65"/>
  <c r="BA16" i="65"/>
  <c r="BE16" i="65"/>
  <c r="AL46" i="65"/>
  <c r="BC41" i="65"/>
  <c r="BB53" i="65"/>
  <c r="AB44" i="65"/>
  <c r="AF44" i="65"/>
  <c r="AJ44" i="65"/>
  <c r="AN44" i="65"/>
  <c r="AR44" i="65"/>
  <c r="AV44" i="65"/>
  <c r="AZ44" i="65"/>
  <c r="BD26" i="65"/>
  <c r="BD44" i="65" s="1"/>
  <c r="AC44" i="65"/>
  <c r="AC92" i="65" s="1"/>
  <c r="AG44" i="65"/>
  <c r="AG92" i="65" s="1"/>
  <c r="AK44" i="65"/>
  <c r="AK92" i="65" s="1"/>
  <c r="AO44" i="65"/>
  <c r="AS44" i="65"/>
  <c r="AS92" i="65" s="1"/>
  <c r="AW44" i="65"/>
  <c r="BA44" i="65"/>
  <c r="BE26" i="65"/>
  <c r="BE44" i="65" s="1"/>
  <c r="BE92" i="65" s="1"/>
  <c r="AD44" i="65"/>
  <c r="AD92" i="65" s="1"/>
  <c r="AH44" i="65"/>
  <c r="AH92" i="65" s="1"/>
  <c r="AL44" i="65"/>
  <c r="AP44" i="65"/>
  <c r="AT44" i="65"/>
  <c r="AT92" i="65" s="1"/>
  <c r="AX44" i="65"/>
  <c r="BB80" i="65" s="1"/>
  <c r="AA44" i="65"/>
  <c r="AI44" i="65"/>
  <c r="AM44" i="65"/>
  <c r="AQ44" i="65"/>
  <c r="AY44" i="65"/>
  <c r="BC26" i="65"/>
  <c r="BC44" i="65" s="1"/>
  <c r="BE33" i="65"/>
  <c r="BD41" i="65"/>
  <c r="AB93" i="65"/>
  <c r="AB57" i="65"/>
  <c r="AF57" i="65"/>
  <c r="AF93" i="65"/>
  <c r="AJ57" i="65"/>
  <c r="AJ93" i="65"/>
  <c r="AN57" i="65"/>
  <c r="AN93" i="65"/>
  <c r="AR69" i="65"/>
  <c r="AR93" i="65"/>
  <c r="AR57" i="65"/>
  <c r="AV69" i="65"/>
  <c r="AV57" i="65"/>
  <c r="AV93" i="65"/>
  <c r="AZ69" i="65"/>
  <c r="AZ81" i="65"/>
  <c r="AZ57" i="65"/>
  <c r="AZ93" i="65"/>
  <c r="BD69" i="65"/>
  <c r="BD57" i="65"/>
  <c r="BD93" i="65"/>
  <c r="BD81" i="65"/>
  <c r="BE41" i="65"/>
  <c r="AC93" i="65"/>
  <c r="AC57" i="65"/>
  <c r="AG93" i="65"/>
  <c r="AG57" i="65"/>
  <c r="AK93" i="65"/>
  <c r="AK57" i="65"/>
  <c r="AO93" i="65"/>
  <c r="AO57" i="65"/>
  <c r="AS69" i="65"/>
  <c r="AS93" i="65"/>
  <c r="AS57" i="65"/>
  <c r="AW69" i="65"/>
  <c r="AW93" i="65"/>
  <c r="AW57" i="65"/>
  <c r="BA69" i="65"/>
  <c r="BA93" i="65"/>
  <c r="BA81" i="65"/>
  <c r="BA57" i="65"/>
  <c r="BE69" i="65"/>
  <c r="BE93" i="65"/>
  <c r="BE81" i="65"/>
  <c r="BE57" i="65"/>
  <c r="BC32" i="65"/>
  <c r="BE32" i="65"/>
  <c r="AA57" i="65"/>
  <c r="AE93" i="65"/>
  <c r="AE57" i="65"/>
  <c r="AI93" i="65"/>
  <c r="AI57" i="65"/>
  <c r="AM93" i="65"/>
  <c r="AM57" i="65"/>
  <c r="AQ93" i="65"/>
  <c r="AQ57" i="65"/>
  <c r="AQ69" i="65"/>
  <c r="AU93" i="65"/>
  <c r="AU57" i="65"/>
  <c r="AU69" i="65"/>
  <c r="AY93" i="65"/>
  <c r="AY81" i="65"/>
  <c r="AY57" i="65"/>
  <c r="AY69" i="65"/>
  <c r="BC93" i="65"/>
  <c r="BC81" i="65"/>
  <c r="BC57" i="65"/>
  <c r="BC69" i="65"/>
  <c r="AD47" i="65"/>
  <c r="AH47" i="65"/>
  <c r="AL47" i="65"/>
  <c r="AP47" i="65"/>
  <c r="BB71" i="65" s="1"/>
  <c r="AT47" i="65"/>
  <c r="AX47" i="65"/>
  <c r="BB83" i="65" s="1"/>
  <c r="AA47" i="65"/>
  <c r="BB59" i="65" s="1"/>
  <c r="AE47" i="65"/>
  <c r="AI47" i="65"/>
  <c r="AM47" i="65"/>
  <c r="AQ47" i="65"/>
  <c r="AU47" i="65"/>
  <c r="AB34" i="66"/>
  <c r="AF34" i="66"/>
  <c r="AJ34" i="66"/>
  <c r="AN34" i="66"/>
  <c r="AR34" i="66"/>
  <c r="AV34" i="66"/>
  <c r="AZ34" i="66"/>
  <c r="AD93" i="65"/>
  <c r="AD57" i="65"/>
  <c r="AH93" i="65"/>
  <c r="AH57" i="65"/>
  <c r="AL93" i="65"/>
  <c r="AL57" i="65"/>
  <c r="D10" i="112"/>
  <c r="AP93" i="65"/>
  <c r="AP57" i="65"/>
  <c r="AT93" i="65"/>
  <c r="AT57" i="65"/>
  <c r="F10" i="112"/>
  <c r="AX93" i="65"/>
  <c r="AX81" i="65"/>
  <c r="AX57" i="65"/>
  <c r="AT69" i="65"/>
  <c r="AG34" i="66"/>
  <c r="AK34" i="66"/>
  <c r="AO34" i="66"/>
  <c r="AW34" i="66"/>
  <c r="AA48" i="65"/>
  <c r="BB60" i="65" s="1"/>
  <c r="AE48" i="65"/>
  <c r="AI48" i="65"/>
  <c r="AM48" i="65"/>
  <c r="AU48" i="65"/>
  <c r="AY48" i="65"/>
  <c r="BC35" i="65"/>
  <c r="AX69" i="65"/>
  <c r="AC34" i="66"/>
  <c r="BD32" i="65"/>
  <c r="AY47" i="65"/>
  <c r="BC33" i="65"/>
  <c r="AD34" i="66"/>
  <c r="AH34" i="66"/>
  <c r="AL34" i="66"/>
  <c r="AP34" i="66"/>
  <c r="AT34" i="66"/>
  <c r="AX34" i="66"/>
  <c r="AB48" i="65"/>
  <c r="AF48" i="65"/>
  <c r="AJ48" i="65"/>
  <c r="AN48" i="65"/>
  <c r="AR48" i="65"/>
  <c r="AV48" i="65"/>
  <c r="AZ48" i="65"/>
  <c r="BD35" i="65"/>
  <c r="AS34" i="66"/>
  <c r="AB47" i="65"/>
  <c r="AF47" i="65"/>
  <c r="AJ47" i="65"/>
  <c r="AN47" i="65"/>
  <c r="AR47" i="65"/>
  <c r="AV47" i="65"/>
  <c r="AZ47" i="65"/>
  <c r="BD33" i="65"/>
  <c r="AA34" i="66"/>
  <c r="AE34" i="66"/>
  <c r="AI34" i="66"/>
  <c r="AM34" i="66"/>
  <c r="AQ34" i="66"/>
  <c r="AU34" i="66"/>
  <c r="AY34" i="66"/>
  <c r="AP69" i="65"/>
  <c r="BB47" i="66"/>
  <c r="H24" i="112" s="1"/>
  <c r="AY35" i="64"/>
  <c r="AT54" i="64"/>
  <c r="AQ35" i="64"/>
  <c r="AC77" i="64"/>
  <c r="AT50" i="64"/>
  <c r="AA10" i="64"/>
  <c r="BB39" i="64" s="1"/>
  <c r="AS42" i="64"/>
  <c r="BA42" i="64"/>
  <c r="AX43" i="64"/>
  <c r="AI35" i="64"/>
  <c r="AI36" i="64"/>
  <c r="AU36" i="64"/>
  <c r="AY50" i="64"/>
  <c r="AZ40" i="64"/>
  <c r="AC10" i="64"/>
  <c r="AK10" i="64"/>
  <c r="AS10" i="64"/>
  <c r="BA69" i="64"/>
  <c r="AD42" i="64"/>
  <c r="AH42" i="64"/>
  <c r="AL42" i="64"/>
  <c r="AP42" i="64"/>
  <c r="AT56" i="64"/>
  <c r="AX42" i="64"/>
  <c r="AE43" i="64"/>
  <c r="AI43" i="64"/>
  <c r="AM43" i="64"/>
  <c r="AQ43" i="64"/>
  <c r="AY43" i="64"/>
  <c r="AA39" i="64"/>
  <c r="AT77" i="64"/>
  <c r="AT49" i="64"/>
  <c r="AA5" i="64"/>
  <c r="BB34" i="64" s="1"/>
  <c r="AE5" i="64"/>
  <c r="AI5" i="64"/>
  <c r="AM5" i="64"/>
  <c r="AQ5" i="64"/>
  <c r="AU5" i="64"/>
  <c r="AY5" i="64"/>
  <c r="AB77" i="64"/>
  <c r="AB35" i="64"/>
  <c r="AF77" i="64"/>
  <c r="AF35" i="64"/>
  <c r="AJ77" i="64"/>
  <c r="AJ35" i="64"/>
  <c r="AN77" i="64"/>
  <c r="AN35" i="64"/>
  <c r="AR77" i="64"/>
  <c r="AR49" i="64"/>
  <c r="AR35" i="64"/>
  <c r="AV77" i="64"/>
  <c r="AV49" i="64"/>
  <c r="AV35" i="64"/>
  <c r="AZ77" i="64"/>
  <c r="AZ49" i="64"/>
  <c r="AZ63" i="64"/>
  <c r="AZ35" i="64"/>
  <c r="AC78" i="64"/>
  <c r="AC36" i="64"/>
  <c r="AG78" i="64"/>
  <c r="AG36" i="64"/>
  <c r="AK78" i="64"/>
  <c r="AK36" i="64"/>
  <c r="AO78" i="64"/>
  <c r="AO36" i="64"/>
  <c r="AS78" i="64"/>
  <c r="AS50" i="64"/>
  <c r="AS36" i="64"/>
  <c r="AW78" i="64"/>
  <c r="AW50" i="64"/>
  <c r="AW36" i="64"/>
  <c r="BA78" i="64"/>
  <c r="BA50" i="64"/>
  <c r="BA64" i="64"/>
  <c r="BA36" i="64"/>
  <c r="AD79" i="64"/>
  <c r="AD37" i="64"/>
  <c r="AH79" i="64"/>
  <c r="AH37" i="64"/>
  <c r="AL79" i="64"/>
  <c r="AL37" i="64"/>
  <c r="AP79" i="64"/>
  <c r="AP37" i="64"/>
  <c r="AT79" i="64"/>
  <c r="AT51" i="64"/>
  <c r="AT37" i="64"/>
  <c r="AX79" i="64"/>
  <c r="AX65" i="64"/>
  <c r="AX37" i="64"/>
  <c r="AA38" i="64"/>
  <c r="AE80" i="64"/>
  <c r="AE38" i="64"/>
  <c r="AI80" i="64"/>
  <c r="AI38" i="64"/>
  <c r="AM80" i="64"/>
  <c r="AM38" i="64"/>
  <c r="AQ80" i="64"/>
  <c r="AQ38" i="64"/>
  <c r="AU52" i="64"/>
  <c r="AU38" i="64"/>
  <c r="AY66" i="64"/>
  <c r="AY80" i="64"/>
  <c r="AY38" i="64"/>
  <c r="AB10" i="64"/>
  <c r="AF10" i="64"/>
  <c r="AJ10" i="64"/>
  <c r="AN10" i="64"/>
  <c r="AR10" i="64"/>
  <c r="AV10" i="64"/>
  <c r="AZ10" i="64"/>
  <c r="AC82" i="64"/>
  <c r="AC40" i="64"/>
  <c r="AG82" i="64"/>
  <c r="AG40" i="64"/>
  <c r="AK82" i="64"/>
  <c r="AK40" i="64"/>
  <c r="AO82" i="64"/>
  <c r="AO40" i="64"/>
  <c r="AS82" i="64"/>
  <c r="AS54" i="64"/>
  <c r="AS40" i="64"/>
  <c r="AW82" i="64"/>
  <c r="AW54" i="64"/>
  <c r="AW40" i="64"/>
  <c r="BA82" i="64"/>
  <c r="BA54" i="64"/>
  <c r="BA68" i="64"/>
  <c r="BA40" i="64"/>
  <c r="AD83" i="64"/>
  <c r="AD41" i="64"/>
  <c r="AH83" i="64"/>
  <c r="AH41" i="64"/>
  <c r="AL83" i="64"/>
  <c r="AL41" i="64"/>
  <c r="AP83" i="64"/>
  <c r="AP41" i="64"/>
  <c r="AT83" i="64"/>
  <c r="AT55" i="64"/>
  <c r="AT41" i="64"/>
  <c r="AX83" i="64"/>
  <c r="AX69" i="64"/>
  <c r="AX41" i="64"/>
  <c r="AA42" i="64"/>
  <c r="AE84" i="64"/>
  <c r="AE42" i="64"/>
  <c r="AI84" i="64"/>
  <c r="AI42" i="64"/>
  <c r="AM84" i="64"/>
  <c r="AM42" i="64"/>
  <c r="AQ84" i="64"/>
  <c r="AQ42" i="64"/>
  <c r="AU84" i="64"/>
  <c r="AU56" i="64"/>
  <c r="AU42" i="64"/>
  <c r="AY84" i="64"/>
  <c r="AY70" i="64"/>
  <c r="AY42" i="64"/>
  <c r="AB85" i="64"/>
  <c r="AB43" i="64"/>
  <c r="AF85" i="64"/>
  <c r="AF43" i="64"/>
  <c r="AJ85" i="64"/>
  <c r="AJ43" i="64"/>
  <c r="AN85" i="64"/>
  <c r="AN43" i="64"/>
  <c r="AR85" i="64"/>
  <c r="AR57" i="64"/>
  <c r="AR43" i="64"/>
  <c r="AV85" i="64"/>
  <c r="AV57" i="64"/>
  <c r="AV43" i="64"/>
  <c r="AZ85" i="64"/>
  <c r="AZ57" i="64"/>
  <c r="AZ71" i="64"/>
  <c r="AZ43" i="64"/>
  <c r="BE8" i="113"/>
  <c r="BE5" i="113"/>
  <c r="AE35" i="64"/>
  <c r="AM35" i="64"/>
  <c r="AU35" i="64"/>
  <c r="AB36" i="64"/>
  <c r="AJ36" i="64"/>
  <c r="AR36" i="64"/>
  <c r="AZ36" i="64"/>
  <c r="AG37" i="64"/>
  <c r="AO37" i="64"/>
  <c r="AT38" i="64"/>
  <c r="AC41" i="64"/>
  <c r="AK41" i="64"/>
  <c r="AS41" i="64"/>
  <c r="BA41" i="64"/>
  <c r="AU43" i="64"/>
  <c r="AP49" i="64"/>
  <c r="AX51" i="64"/>
  <c r="AX55" i="64"/>
  <c r="AP57" i="64"/>
  <c r="AZ64" i="64"/>
  <c r="AZ68" i="64"/>
  <c r="AX77" i="64"/>
  <c r="AX63" i="64"/>
  <c r="AC35" i="64"/>
  <c r="AG35" i="64"/>
  <c r="AK77" i="64"/>
  <c r="AK35" i="64"/>
  <c r="AO77" i="64"/>
  <c r="AO35" i="64"/>
  <c r="AS49" i="64"/>
  <c r="AS35" i="64"/>
  <c r="AS77" i="64"/>
  <c r="AW49" i="64"/>
  <c r="AW77" i="64"/>
  <c r="AW35" i="64"/>
  <c r="BA49" i="64"/>
  <c r="BA77" i="64"/>
  <c r="BA35" i="64"/>
  <c r="AD78" i="64"/>
  <c r="AD36" i="64"/>
  <c r="AH78" i="64"/>
  <c r="AH36" i="64"/>
  <c r="AL78" i="64"/>
  <c r="AL36" i="64"/>
  <c r="AP78" i="64"/>
  <c r="AP50" i="64"/>
  <c r="AP36" i="64"/>
  <c r="AT78" i="64"/>
  <c r="AT36" i="64"/>
  <c r="AX78" i="64"/>
  <c r="AX64" i="64"/>
  <c r="AX50" i="64"/>
  <c r="AX36" i="64"/>
  <c r="AE79" i="64"/>
  <c r="AE37" i="64"/>
  <c r="AI79" i="64"/>
  <c r="AI37" i="64"/>
  <c r="AM79" i="64"/>
  <c r="AM37" i="64"/>
  <c r="AQ79" i="64"/>
  <c r="AQ37" i="64"/>
  <c r="AQ51" i="64"/>
  <c r="AU79" i="64"/>
  <c r="AU37" i="64"/>
  <c r="AY79" i="64"/>
  <c r="AY65" i="64"/>
  <c r="AY37" i="64"/>
  <c r="AY51" i="64"/>
  <c r="AB80" i="64"/>
  <c r="AB38" i="64"/>
  <c r="AF80" i="64"/>
  <c r="AF38" i="64"/>
  <c r="AJ80" i="64"/>
  <c r="AJ38" i="64"/>
  <c r="AN80" i="64"/>
  <c r="AN38" i="64"/>
  <c r="AR80" i="64"/>
  <c r="AR52" i="64"/>
  <c r="AR38" i="64"/>
  <c r="AV80" i="64"/>
  <c r="AV52" i="64"/>
  <c r="AV38" i="64"/>
  <c r="AZ80" i="64"/>
  <c r="AZ52" i="64"/>
  <c r="AZ38" i="64"/>
  <c r="AG10" i="64"/>
  <c r="AO10" i="64"/>
  <c r="AW10" i="64"/>
  <c r="BA10" i="64"/>
  <c r="AD82" i="64"/>
  <c r="AD40" i="64"/>
  <c r="AH82" i="64"/>
  <c r="AH40" i="64"/>
  <c r="AL82" i="64"/>
  <c r="AL40" i="64"/>
  <c r="AP82" i="64"/>
  <c r="AP54" i="64"/>
  <c r="AP40" i="64"/>
  <c r="AT82" i="64"/>
  <c r="AT40" i="64"/>
  <c r="AX82" i="64"/>
  <c r="AX68" i="64"/>
  <c r="AX54" i="64"/>
  <c r="AX40" i="64"/>
  <c r="AE83" i="64"/>
  <c r="AE41" i="64"/>
  <c r="AI83" i="64"/>
  <c r="AI41" i="64"/>
  <c r="AM83" i="64"/>
  <c r="AM41" i="64"/>
  <c r="AQ83" i="64"/>
  <c r="AQ41" i="64"/>
  <c r="AQ55" i="64"/>
  <c r="AU83" i="64"/>
  <c r="AU41" i="64"/>
  <c r="AY83" i="64"/>
  <c r="AY69" i="64"/>
  <c r="AY41" i="64"/>
  <c r="AY55" i="64"/>
  <c r="AB84" i="64"/>
  <c r="AB42" i="64"/>
  <c r="AF84" i="64"/>
  <c r="AF42" i="64"/>
  <c r="AJ84" i="64"/>
  <c r="AJ42" i="64"/>
  <c r="AN84" i="64"/>
  <c r="AN42" i="64"/>
  <c r="AR84" i="64"/>
  <c r="AR56" i="64"/>
  <c r="AR42" i="64"/>
  <c r="AV84" i="64"/>
  <c r="AV56" i="64"/>
  <c r="AV42" i="64"/>
  <c r="AZ84" i="64"/>
  <c r="AZ56" i="64"/>
  <c r="AZ42" i="64"/>
  <c r="AC85" i="64"/>
  <c r="AC43" i="64"/>
  <c r="AG85" i="64"/>
  <c r="AG43" i="64"/>
  <c r="AK85" i="64"/>
  <c r="AK43" i="64"/>
  <c r="AO85" i="64"/>
  <c r="AO43" i="64"/>
  <c r="AS85" i="64"/>
  <c r="AS57" i="64"/>
  <c r="AS43" i="64"/>
  <c r="AW85" i="64"/>
  <c r="AW57" i="64"/>
  <c r="AW43" i="64"/>
  <c r="BA85" i="64"/>
  <c r="BA57" i="64"/>
  <c r="BA43" i="64"/>
  <c r="BB8" i="113"/>
  <c r="BB5" i="113"/>
  <c r="AH35" i="64"/>
  <c r="AP35" i="64"/>
  <c r="AX35" i="64"/>
  <c r="AE36" i="64"/>
  <c r="AM36" i="64"/>
  <c r="AB37" i="64"/>
  <c r="AJ37" i="64"/>
  <c r="AG38" i="64"/>
  <c r="AO38" i="64"/>
  <c r="AA40" i="64"/>
  <c r="AI40" i="64"/>
  <c r="AQ40" i="64"/>
  <c r="AY40" i="64"/>
  <c r="AF41" i="64"/>
  <c r="AN41" i="64"/>
  <c r="AC42" i="64"/>
  <c r="AK42" i="64"/>
  <c r="AH43" i="64"/>
  <c r="AP43" i="64"/>
  <c r="AU49" i="64"/>
  <c r="AQ52" i="64"/>
  <c r="AQ56" i="64"/>
  <c r="BA65" i="64"/>
  <c r="AG77" i="64"/>
  <c r="AU80" i="64"/>
  <c r="AU78" i="64"/>
  <c r="AU50" i="64"/>
  <c r="AY64" i="64"/>
  <c r="AY78" i="64"/>
  <c r="AR79" i="64"/>
  <c r="AR51" i="64"/>
  <c r="AV79" i="64"/>
  <c r="AV51" i="64"/>
  <c r="AZ79" i="64"/>
  <c r="AZ51" i="64"/>
  <c r="AZ65" i="64"/>
  <c r="AS80" i="64"/>
  <c r="AS52" i="64"/>
  <c r="AW80" i="64"/>
  <c r="AW52" i="64"/>
  <c r="BA80" i="64"/>
  <c r="BA52" i="64"/>
  <c r="BA66" i="64"/>
  <c r="AU82" i="64"/>
  <c r="AU54" i="64"/>
  <c r="AY82" i="64"/>
  <c r="AY68" i="64"/>
  <c r="AR83" i="64"/>
  <c r="AR55" i="64"/>
  <c r="AV83" i="64"/>
  <c r="AV55" i="64"/>
  <c r="AZ83" i="64"/>
  <c r="AZ55" i="64"/>
  <c r="AZ69" i="64"/>
  <c r="AS84" i="64"/>
  <c r="AS56" i="64"/>
  <c r="AW84" i="64"/>
  <c r="AW56" i="64"/>
  <c r="BA84" i="64"/>
  <c r="BA56" i="64"/>
  <c r="BA70" i="64"/>
  <c r="AT85" i="64"/>
  <c r="AT57" i="64"/>
  <c r="AX85" i="64"/>
  <c r="AX71" i="64"/>
  <c r="BC8" i="113"/>
  <c r="BC5" i="113"/>
  <c r="AT42" i="64"/>
  <c r="AX49" i="64"/>
  <c r="AP51" i="64"/>
  <c r="AP55" i="64"/>
  <c r="AX57" i="64"/>
  <c r="AZ66" i="64"/>
  <c r="AZ70" i="64"/>
  <c r="AI78" i="64"/>
  <c r="AD5" i="64"/>
  <c r="AH5" i="64"/>
  <c r="AL5" i="64"/>
  <c r="AP5" i="64"/>
  <c r="BB48" i="64" s="1"/>
  <c r="AT5" i="64"/>
  <c r="AX5" i="64"/>
  <c r="BB62" i="64" s="1"/>
  <c r="AE77" i="64"/>
  <c r="AI77" i="64"/>
  <c r="AM77" i="64"/>
  <c r="AQ77" i="64"/>
  <c r="AQ49" i="64"/>
  <c r="AU77" i="64"/>
  <c r="AY77" i="64"/>
  <c r="AY63" i="64"/>
  <c r="AY49" i="64"/>
  <c r="AB78" i="64"/>
  <c r="AF78" i="64"/>
  <c r="AJ78" i="64"/>
  <c r="AN78" i="64"/>
  <c r="AR78" i="64"/>
  <c r="AR50" i="64"/>
  <c r="AV78" i="64"/>
  <c r="AV50" i="64"/>
  <c r="AZ78" i="64"/>
  <c r="AZ50" i="64"/>
  <c r="AC79" i="64"/>
  <c r="AG79" i="64"/>
  <c r="AK79" i="64"/>
  <c r="AS51" i="64"/>
  <c r="AS79" i="64"/>
  <c r="AW51" i="64"/>
  <c r="AW79" i="64"/>
  <c r="BA79" i="64"/>
  <c r="BA51" i="64"/>
  <c r="AD80" i="64"/>
  <c r="AH80" i="64"/>
  <c r="AL80" i="64"/>
  <c r="AP80" i="64"/>
  <c r="AP52" i="64"/>
  <c r="AT80" i="64"/>
  <c r="AX80" i="64"/>
  <c r="AX66" i="64"/>
  <c r="AX52" i="64"/>
  <c r="AE10" i="64"/>
  <c r="AI10" i="64"/>
  <c r="AM10" i="64"/>
  <c r="AQ10" i="64"/>
  <c r="AU10" i="64"/>
  <c r="AY10" i="64"/>
  <c r="AB82" i="64"/>
  <c r="AF82" i="64"/>
  <c r="AJ82" i="64"/>
  <c r="AN82" i="64"/>
  <c r="AR82" i="64"/>
  <c r="AR54" i="64"/>
  <c r="AV82" i="64"/>
  <c r="AV54" i="64"/>
  <c r="AZ82" i="64"/>
  <c r="AZ54" i="64"/>
  <c r="AC83" i="64"/>
  <c r="AG83" i="64"/>
  <c r="AK83" i="64"/>
  <c r="AO83" i="64"/>
  <c r="AS83" i="64"/>
  <c r="AS55" i="64"/>
  <c r="AW83" i="64"/>
  <c r="AW55" i="64"/>
  <c r="BA83" i="64"/>
  <c r="BA55" i="64"/>
  <c r="AD84" i="64"/>
  <c r="AH84" i="64"/>
  <c r="AL84" i="64"/>
  <c r="AP84" i="64"/>
  <c r="AP56" i="64"/>
  <c r="AT84" i="64"/>
  <c r="AX84" i="64"/>
  <c r="AX70" i="64"/>
  <c r="AX56" i="64"/>
  <c r="AE85" i="64"/>
  <c r="AI85" i="64"/>
  <c r="AM85" i="64"/>
  <c r="AQ85" i="64"/>
  <c r="AQ57" i="64"/>
  <c r="AU85" i="64"/>
  <c r="AY85" i="64"/>
  <c r="AY71" i="64"/>
  <c r="AY57" i="64"/>
  <c r="BD8" i="113"/>
  <c r="BD5" i="113"/>
  <c r="AD35" i="64"/>
  <c r="AL35" i="64"/>
  <c r="AT35" i="64"/>
  <c r="AQ36" i="64"/>
  <c r="AY36" i="64"/>
  <c r="AF37" i="64"/>
  <c r="AN37" i="64"/>
  <c r="AV37" i="64"/>
  <c r="AC38" i="64"/>
  <c r="AK38" i="64"/>
  <c r="AS38" i="64"/>
  <c r="BA38" i="64"/>
  <c r="AE40" i="64"/>
  <c r="AM40" i="64"/>
  <c r="AU40" i="64"/>
  <c r="AB41" i="64"/>
  <c r="AJ41" i="64"/>
  <c r="AR41" i="64"/>
  <c r="AZ41" i="64"/>
  <c r="AG42" i="64"/>
  <c r="AO42" i="64"/>
  <c r="AW42" i="64"/>
  <c r="AD43" i="64"/>
  <c r="AL43" i="64"/>
  <c r="AT43" i="64"/>
  <c r="AQ50" i="64"/>
  <c r="AU51" i="64"/>
  <c r="AY52" i="64"/>
  <c r="AQ54" i="64"/>
  <c r="AU55" i="64"/>
  <c r="AY56" i="64"/>
  <c r="BA63" i="64"/>
  <c r="BA71" i="64"/>
  <c r="AX52" i="100" l="1"/>
  <c r="AX56" i="113"/>
  <c r="AZ66" i="100"/>
  <c r="AZ62" i="113"/>
  <c r="BB196" i="100"/>
  <c r="BA62" i="113"/>
  <c r="AU5" i="65"/>
  <c r="AA5" i="65"/>
  <c r="AG48" i="100"/>
  <c r="BD48" i="65"/>
  <c r="BD35" i="66"/>
  <c r="BD47" i="65"/>
  <c r="BD59" i="65" s="1"/>
  <c r="BD33" i="66"/>
  <c r="BD48" i="66" s="1"/>
  <c r="BC47" i="65"/>
  <c r="BC33" i="66"/>
  <c r="BC48" i="66" s="1"/>
  <c r="BC46" i="65"/>
  <c r="BC32" i="66"/>
  <c r="BC47" i="66" s="1"/>
  <c r="BE47" i="65"/>
  <c r="BE33" i="66"/>
  <c r="BE48" i="66" s="1"/>
  <c r="BE48" i="65"/>
  <c r="BE84" i="65" s="1"/>
  <c r="BE35" i="66"/>
  <c r="BE49" i="66" s="1"/>
  <c r="AC66" i="100"/>
  <c r="BC48" i="65"/>
  <c r="BC35" i="66"/>
  <c r="BD46" i="65"/>
  <c r="BE94" i="65" s="1"/>
  <c r="BD32" i="66"/>
  <c r="AN15" i="64"/>
  <c r="AN29" i="64" s="1"/>
  <c r="BE46" i="65"/>
  <c r="BE32" i="66"/>
  <c r="BE36" i="66" s="1"/>
  <c r="AC67" i="100"/>
  <c r="BB76" i="64"/>
  <c r="BA15" i="64"/>
  <c r="BB86" i="64" s="1"/>
  <c r="H19" i="112"/>
  <c r="AD61" i="100"/>
  <c r="AI58" i="100"/>
  <c r="AT60" i="113"/>
  <c r="AP66" i="100"/>
  <c r="AY63" i="100"/>
  <c r="AT58" i="100"/>
  <c r="AS45" i="100"/>
  <c r="AY60" i="100"/>
  <c r="AT59" i="100"/>
  <c r="AD60" i="100"/>
  <c r="AZ15" i="64"/>
  <c r="AZ27" i="64" s="1"/>
  <c r="AP65" i="100"/>
  <c r="AP64" i="100" s="1"/>
  <c r="BA130" i="100"/>
  <c r="AT61" i="100"/>
  <c r="AI63" i="100"/>
  <c r="AY59" i="100"/>
  <c r="AY57" i="100" s="1"/>
  <c r="BA66" i="100"/>
  <c r="AO62" i="100"/>
  <c r="AP130" i="100"/>
  <c r="AL53" i="100"/>
  <c r="AI47" i="100"/>
  <c r="AY44" i="100"/>
  <c r="AY41" i="100"/>
  <c r="AP41" i="100"/>
  <c r="AK76" i="64"/>
  <c r="AF43" i="100"/>
  <c r="AS66" i="100"/>
  <c r="AZ58" i="100"/>
  <c r="AS65" i="100"/>
  <c r="AQ63" i="100"/>
  <c r="AS67" i="100"/>
  <c r="AN67" i="100"/>
  <c r="AJ63" i="100"/>
  <c r="AY63" i="113"/>
  <c r="BA43" i="100"/>
  <c r="BA41" i="100"/>
  <c r="AR40" i="100"/>
  <c r="BA44" i="100"/>
  <c r="AR76" i="64"/>
  <c r="AI66" i="100"/>
  <c r="BA48" i="100"/>
  <c r="AR48" i="100"/>
  <c r="AR44" i="100"/>
  <c r="AI65" i="100"/>
  <c r="AI64" i="100" s="1"/>
  <c r="BA47" i="100"/>
  <c r="AG57" i="66"/>
  <c r="AB72" i="100"/>
  <c r="AM57" i="66"/>
  <c r="AR54" i="113"/>
  <c r="AX54" i="100"/>
  <c r="BA49" i="100"/>
  <c r="AX55" i="100"/>
  <c r="BA46" i="100"/>
  <c r="AR45" i="100"/>
  <c r="AL57" i="66"/>
  <c r="AR57" i="66"/>
  <c r="AR43" i="100"/>
  <c r="BA40" i="100"/>
  <c r="AY67" i="100"/>
  <c r="BA45" i="100"/>
  <c r="AY130" i="100"/>
  <c r="BA42" i="100"/>
  <c r="AR41" i="100"/>
  <c r="AJ57" i="66"/>
  <c r="AS171" i="100"/>
  <c r="BA57" i="66"/>
  <c r="AZ83" i="66"/>
  <c r="AT58" i="66"/>
  <c r="AO58" i="66"/>
  <c r="AN58" i="66"/>
  <c r="AQ97" i="66"/>
  <c r="AZ42" i="66"/>
  <c r="AZ94" i="66" s="1"/>
  <c r="AO92" i="65"/>
  <c r="AX67" i="64"/>
  <c r="AD63" i="100"/>
  <c r="AD57" i="100" s="1"/>
  <c r="AF61" i="100"/>
  <c r="AR46" i="100"/>
  <c r="AR42" i="100"/>
  <c r="AT70" i="66"/>
  <c r="AB96" i="66"/>
  <c r="AR97" i="66"/>
  <c r="AV45" i="76"/>
  <c r="AF45" i="76"/>
  <c r="AD54" i="74"/>
  <c r="AZ55" i="100"/>
  <c r="AT41" i="100"/>
  <c r="AZ53" i="100"/>
  <c r="AH81" i="64"/>
  <c r="AF40" i="100"/>
  <c r="AC62" i="100"/>
  <c r="AJ76" i="64"/>
  <c r="AC15" i="64"/>
  <c r="AC26" i="64" s="1"/>
  <c r="AQ58" i="66"/>
  <c r="AH63" i="100"/>
  <c r="AJ15" i="64"/>
  <c r="AJ23" i="64" s="1"/>
  <c r="AR59" i="100"/>
  <c r="AR60" i="100"/>
  <c r="AH58" i="100"/>
  <c r="AR61" i="100"/>
  <c r="AR60" i="113"/>
  <c r="AR62" i="100"/>
  <c r="AR58" i="100"/>
  <c r="AU171" i="100"/>
  <c r="AP14" i="66"/>
  <c r="AP43" i="66" s="1"/>
  <c r="AQ48" i="65"/>
  <c r="BA48" i="65"/>
  <c r="AG34" i="64"/>
  <c r="AZ34" i="64"/>
  <c r="AB76" i="64"/>
  <c r="AY68" i="65"/>
  <c r="AR67" i="100"/>
  <c r="AJ51" i="100"/>
  <c r="AN196" i="100"/>
  <c r="AF60" i="100"/>
  <c r="AJ56" i="100"/>
  <c r="AR66" i="100"/>
  <c r="AF62" i="100"/>
  <c r="AS97" i="66"/>
  <c r="AC76" i="64"/>
  <c r="AE46" i="100"/>
  <c r="AV43" i="100"/>
  <c r="AU45" i="100"/>
  <c r="AL40" i="100"/>
  <c r="D21" i="112"/>
  <c r="AU62" i="100"/>
  <c r="AV44" i="100"/>
  <c r="AO24" i="74"/>
  <c r="AC91" i="65"/>
  <c r="AP67" i="65"/>
  <c r="BB67" i="65"/>
  <c r="BB55" i="65"/>
  <c r="BE31" i="76"/>
  <c r="BB31" i="76"/>
  <c r="BC31" i="76"/>
  <c r="BD31" i="76"/>
  <c r="AP68" i="65"/>
  <c r="BB68" i="65"/>
  <c r="F6" i="112"/>
  <c r="BB77" i="65"/>
  <c r="BB95" i="65"/>
  <c r="AS67" i="65"/>
  <c r="AP72" i="65"/>
  <c r="BB72" i="65"/>
  <c r="BE29" i="76"/>
  <c r="BB29" i="76"/>
  <c r="BC29" i="76"/>
  <c r="BD29" i="76"/>
  <c r="AA56" i="65"/>
  <c r="BB56" i="65"/>
  <c r="BA92" i="65"/>
  <c r="BB92" i="65"/>
  <c r="AX79" i="65"/>
  <c r="BB79" i="65"/>
  <c r="AA21" i="76"/>
  <c r="BE21" i="76"/>
  <c r="BB21" i="76"/>
  <c r="BC21" i="76"/>
  <c r="BD21" i="76"/>
  <c r="AA23" i="76"/>
  <c r="BE23" i="76"/>
  <c r="BB23" i="76"/>
  <c r="BC23" i="76"/>
  <c r="BD23" i="76"/>
  <c r="BE37" i="76"/>
  <c r="BB37" i="76"/>
  <c r="BC37" i="76"/>
  <c r="BD37" i="76"/>
  <c r="D6" i="112"/>
  <c r="BB65" i="65"/>
  <c r="BB91" i="65"/>
  <c r="AX84" i="65"/>
  <c r="BB84" i="65"/>
  <c r="AT53" i="64"/>
  <c r="BB53" i="64"/>
  <c r="BE39" i="76"/>
  <c r="BB39" i="76"/>
  <c r="BC39" i="76"/>
  <c r="BD39" i="76"/>
  <c r="AB97" i="66"/>
  <c r="AE57" i="66"/>
  <c r="AV71" i="66"/>
  <c r="AF76" i="64"/>
  <c r="AG76" i="64"/>
  <c r="BA60" i="100"/>
  <c r="AP59" i="113"/>
  <c r="AG56" i="100"/>
  <c r="AV47" i="100"/>
  <c r="AU46" i="100"/>
  <c r="AG40" i="100"/>
  <c r="BA61" i="100"/>
  <c r="AJ44" i="100"/>
  <c r="AE72" i="100"/>
  <c r="AE40" i="100"/>
  <c r="AV46" i="100"/>
  <c r="AE41" i="100"/>
  <c r="AC45" i="76"/>
  <c r="AG24" i="74"/>
  <c r="AY10" i="74"/>
  <c r="AT54" i="74"/>
  <c r="AU42" i="100"/>
  <c r="BA60" i="113"/>
  <c r="AU47" i="100"/>
  <c r="BA62" i="100"/>
  <c r="AV49" i="100"/>
  <c r="AE44" i="100"/>
  <c r="AE196" i="100"/>
  <c r="AV15" i="64"/>
  <c r="AV20" i="64" s="1"/>
  <c r="AB67" i="100"/>
  <c r="AE42" i="100"/>
  <c r="AG53" i="100"/>
  <c r="AE43" i="100"/>
  <c r="AV40" i="100"/>
  <c r="AV45" i="100"/>
  <c r="BA63" i="100"/>
  <c r="AG51" i="100"/>
  <c r="AT14" i="66"/>
  <c r="AT43" i="66" s="1"/>
  <c r="AT69" i="66" s="1"/>
  <c r="AU32" i="76"/>
  <c r="AK24" i="74"/>
  <c r="AY171" i="100"/>
  <c r="AC57" i="66"/>
  <c r="AK182" i="100"/>
  <c r="AU70" i="66"/>
  <c r="AK56" i="100"/>
  <c r="AX53" i="100"/>
  <c r="AM67" i="100"/>
  <c r="AM63" i="100"/>
  <c r="AC61" i="100"/>
  <c r="AK53" i="100"/>
  <c r="AS63" i="100"/>
  <c r="AK51" i="100"/>
  <c r="AP196" i="100"/>
  <c r="AW76" i="64"/>
  <c r="AS53" i="64"/>
  <c r="AV96" i="66"/>
  <c r="AS60" i="100"/>
  <c r="AO66" i="100"/>
  <c r="AG42" i="100"/>
  <c r="AJ23" i="74"/>
  <c r="AN97" i="66"/>
  <c r="AE50" i="74"/>
  <c r="AR34" i="64"/>
  <c r="AW15" i="64"/>
  <c r="AW24" i="64" s="1"/>
  <c r="AV76" i="64"/>
  <c r="AU57" i="66"/>
  <c r="AD65" i="100"/>
  <c r="AK196" i="100"/>
  <c r="AO65" i="100"/>
  <c r="AX57" i="113"/>
  <c r="AK54" i="100"/>
  <c r="AP105" i="100"/>
  <c r="AM65" i="100"/>
  <c r="AX56" i="100"/>
  <c r="AF96" i="66"/>
  <c r="AT50" i="74"/>
  <c r="AE189" i="100"/>
  <c r="AL196" i="100"/>
  <c r="AZ52" i="100"/>
  <c r="BA67" i="100"/>
  <c r="BA64" i="100" s="1"/>
  <c r="AF58" i="100"/>
  <c r="AM45" i="76"/>
  <c r="AW57" i="66"/>
  <c r="AT72" i="65"/>
  <c r="BA97" i="66"/>
  <c r="AN34" i="64"/>
  <c r="AU48" i="76"/>
  <c r="AP97" i="66"/>
  <c r="AM97" i="66"/>
  <c r="BD97" i="66"/>
  <c r="AY45" i="76"/>
  <c r="AE9" i="76"/>
  <c r="AR15" i="64"/>
  <c r="AR22" i="64" s="1"/>
  <c r="AN76" i="64"/>
  <c r="BA58" i="66"/>
  <c r="AA57" i="66"/>
  <c r="AM42" i="66"/>
  <c r="AM55" i="66" s="1"/>
  <c r="AO57" i="66"/>
  <c r="AS57" i="66"/>
  <c r="D22" i="112"/>
  <c r="BA196" i="100"/>
  <c r="AM62" i="100"/>
  <c r="AX189" i="100"/>
  <c r="AD189" i="100"/>
  <c r="AI46" i="100"/>
  <c r="AV54" i="113"/>
  <c r="AT66" i="100"/>
  <c r="AD66" i="100"/>
  <c r="AZ130" i="100"/>
  <c r="AW61" i="100"/>
  <c r="AS61" i="100"/>
  <c r="AX58" i="100"/>
  <c r="BA53" i="100"/>
  <c r="AS53" i="100"/>
  <c r="AO53" i="100"/>
  <c r="AT67" i="100"/>
  <c r="AD67" i="100"/>
  <c r="AH59" i="100"/>
  <c r="AG58" i="100"/>
  <c r="AZ60" i="113"/>
  <c r="AL51" i="100"/>
  <c r="BA182" i="100"/>
  <c r="AI48" i="100"/>
  <c r="AV41" i="100"/>
  <c r="AU40" i="100"/>
  <c r="AY65" i="100"/>
  <c r="AC63" i="100"/>
  <c r="AW59" i="100"/>
  <c r="AS59" i="100"/>
  <c r="AC59" i="100"/>
  <c r="AZ149" i="100"/>
  <c r="AV42" i="100"/>
  <c r="AX57" i="66"/>
  <c r="AE96" i="66"/>
  <c r="AC97" i="66"/>
  <c r="AF57" i="66"/>
  <c r="AB51" i="74"/>
  <c r="AK53" i="74"/>
  <c r="AH45" i="76"/>
  <c r="AC64" i="100"/>
  <c r="AO34" i="64"/>
  <c r="BA71" i="66"/>
  <c r="AZ71" i="66"/>
  <c r="AU71" i="66"/>
  <c r="AQ42" i="66"/>
  <c r="AQ55" i="66" s="1"/>
  <c r="AZ67" i="100"/>
  <c r="AJ67" i="100"/>
  <c r="AC60" i="100"/>
  <c r="AX59" i="113"/>
  <c r="AS56" i="100"/>
  <c r="AH53" i="100"/>
  <c r="AS52" i="100"/>
  <c r="AZ51" i="100"/>
  <c r="AY42" i="100"/>
  <c r="AX149" i="100"/>
  <c r="AV48" i="100"/>
  <c r="AY47" i="100"/>
  <c r="AL46" i="100"/>
  <c r="AU43" i="100"/>
  <c r="AI43" i="100"/>
  <c r="AJ40" i="100"/>
  <c r="AY54" i="113"/>
  <c r="AX63" i="100"/>
  <c r="AS54" i="100"/>
  <c r="AS57" i="113"/>
  <c r="AU48" i="100"/>
  <c r="AU44" i="100"/>
  <c r="AL43" i="100"/>
  <c r="AI40" i="100"/>
  <c r="AS51" i="100"/>
  <c r="AY49" i="100"/>
  <c r="AJ46" i="100"/>
  <c r="AY45" i="100"/>
  <c r="AU41" i="100"/>
  <c r="AZ35" i="74"/>
  <c r="AL81" i="64"/>
  <c r="AT57" i="66"/>
  <c r="AD14" i="66"/>
  <c r="AD43" i="66" s="1"/>
  <c r="AC24" i="76"/>
  <c r="AH50" i="74"/>
  <c r="AL45" i="76"/>
  <c r="AC47" i="76"/>
  <c r="AO97" i="100"/>
  <c r="AY57" i="66"/>
  <c r="AJ96" i="66"/>
  <c r="AS76" i="64"/>
  <c r="AF15" i="64"/>
  <c r="AF20" i="64" s="1"/>
  <c r="AW70" i="66"/>
  <c r="AY70" i="66"/>
  <c r="AI57" i="66"/>
  <c r="BA70" i="66"/>
  <c r="AP96" i="66"/>
  <c r="AC196" i="100"/>
  <c r="AE62" i="100"/>
  <c r="BA52" i="100"/>
  <c r="AO52" i="100"/>
  <c r="AC48" i="100"/>
  <c r="AN47" i="100"/>
  <c r="AN43" i="100"/>
  <c r="AR105" i="100"/>
  <c r="AR130" i="100"/>
  <c r="AJ97" i="100"/>
  <c r="AE63" i="100"/>
  <c r="AU59" i="100"/>
  <c r="AE59" i="100"/>
  <c r="BA123" i="100"/>
  <c r="AW189" i="100"/>
  <c r="AP182" i="100"/>
  <c r="AN48" i="100"/>
  <c r="AR65" i="100"/>
  <c r="AU60" i="100"/>
  <c r="AE60" i="100"/>
  <c r="BA58" i="100"/>
  <c r="BA54" i="100"/>
  <c r="AO54" i="100"/>
  <c r="AH51" i="100"/>
  <c r="BA57" i="113"/>
  <c r="AN41" i="100"/>
  <c r="AU189" i="100"/>
  <c r="AH52" i="100"/>
  <c r="AN42" i="100"/>
  <c r="AS70" i="66"/>
  <c r="AQ50" i="74"/>
  <c r="AT51" i="74"/>
  <c r="AW51" i="74"/>
  <c r="AC97" i="100"/>
  <c r="AR70" i="66"/>
  <c r="AQ70" i="66"/>
  <c r="BA83" i="66"/>
  <c r="AP57" i="66"/>
  <c r="BD71" i="66"/>
  <c r="BE70" i="66"/>
  <c r="AW63" i="113"/>
  <c r="AV63" i="100"/>
  <c r="AK60" i="100"/>
  <c r="AV59" i="100"/>
  <c r="AO56" i="100"/>
  <c r="AR51" i="100"/>
  <c r="AJ47" i="100"/>
  <c r="AC44" i="100"/>
  <c r="AL66" i="100"/>
  <c r="AR196" i="100"/>
  <c r="BA189" i="100"/>
  <c r="AK189" i="100"/>
  <c r="AN44" i="100"/>
  <c r="AM196" i="100"/>
  <c r="AK62" i="100"/>
  <c r="AV61" i="100"/>
  <c r="AK58" i="100"/>
  <c r="AV189" i="100"/>
  <c r="BA56" i="113"/>
  <c r="AN45" i="100"/>
  <c r="AB66" i="100"/>
  <c r="AU61" i="100"/>
  <c r="AE61" i="100"/>
  <c r="AU60" i="113"/>
  <c r="AH56" i="100"/>
  <c r="BA55" i="100"/>
  <c r="BA51" i="100"/>
  <c r="AR57" i="113"/>
  <c r="AN46" i="100"/>
  <c r="AJ42" i="100"/>
  <c r="AE45" i="76"/>
  <c r="D9" i="112"/>
  <c r="AR96" i="66"/>
  <c r="AQ96" i="66"/>
  <c r="AZ96" i="66"/>
  <c r="AD96" i="66"/>
  <c r="AX83" i="66"/>
  <c r="AQ66" i="100"/>
  <c r="AU58" i="100"/>
  <c r="AE58" i="100"/>
  <c r="AR55" i="100"/>
  <c r="AJ43" i="100"/>
  <c r="AV60" i="100"/>
  <c r="BA59" i="113"/>
  <c r="AR56" i="100"/>
  <c r="AR52" i="100"/>
  <c r="AJ48" i="100"/>
  <c r="AL67" i="100"/>
  <c r="AR53" i="100"/>
  <c r="BA149" i="100"/>
  <c r="AS182" i="100"/>
  <c r="AP47" i="100"/>
  <c r="AO55" i="100"/>
  <c r="AI96" i="66"/>
  <c r="AV70" i="66"/>
  <c r="AD50" i="74"/>
  <c r="AW171" i="100"/>
  <c r="AI189" i="100"/>
  <c r="AJ97" i="66"/>
  <c r="AT130" i="100"/>
  <c r="AW58" i="66"/>
  <c r="AG97" i="66"/>
  <c r="AH58" i="66"/>
  <c r="AI58" i="66"/>
  <c r="AY84" i="66"/>
  <c r="AO171" i="100"/>
  <c r="AP47" i="76"/>
  <c r="AL51" i="74"/>
  <c r="AL182" i="100"/>
  <c r="BC70" i="66"/>
  <c r="AM96" i="66"/>
  <c r="AX39" i="64"/>
  <c r="AB171" i="100"/>
  <c r="AA25" i="74"/>
  <c r="BB25" i="74"/>
  <c r="BD25" i="74"/>
  <c r="BE25" i="74"/>
  <c r="BC25" i="74"/>
  <c r="BE35" i="74"/>
  <c r="BD35" i="74"/>
  <c r="BB35" i="74"/>
  <c r="BC35" i="74"/>
  <c r="BD90" i="100"/>
  <c r="BE90" i="100"/>
  <c r="BB90" i="100"/>
  <c r="BC90" i="100"/>
  <c r="BE163" i="100"/>
  <c r="BD163" i="100"/>
  <c r="BC163" i="100"/>
  <c r="BB163" i="100"/>
  <c r="BA43" i="74"/>
  <c r="BB43" i="74"/>
  <c r="BE43" i="74"/>
  <c r="BD43" i="74"/>
  <c r="BC43" i="74"/>
  <c r="AP171" i="100"/>
  <c r="BB105" i="100"/>
  <c r="BD105" i="100"/>
  <c r="BC105" i="100"/>
  <c r="BE105" i="100"/>
  <c r="BA62" i="64"/>
  <c r="BD62" i="64"/>
  <c r="BE62" i="64"/>
  <c r="BC62" i="64"/>
  <c r="AO76" i="64"/>
  <c r="AS34" i="64"/>
  <c r="BC34" i="64"/>
  <c r="BD34" i="64"/>
  <c r="BE34" i="64"/>
  <c r="AO56" i="65"/>
  <c r="AW96" i="66"/>
  <c r="AG58" i="66"/>
  <c r="AK40" i="100"/>
  <c r="AE66" i="100"/>
  <c r="AS130" i="100"/>
  <c r="AO196" i="100"/>
  <c r="AZ63" i="100"/>
  <c r="AW60" i="100"/>
  <c r="AZ59" i="100"/>
  <c r="AG52" i="100"/>
  <c r="AP45" i="100"/>
  <c r="AK44" i="100"/>
  <c r="AZ105" i="100"/>
  <c r="AG61" i="100"/>
  <c r="AL58" i="100"/>
  <c r="AW60" i="113"/>
  <c r="AG90" i="100"/>
  <c r="AK41" i="100"/>
  <c r="AU105" i="100"/>
  <c r="AL63" i="100"/>
  <c r="AG62" i="100"/>
  <c r="AL59" i="100"/>
  <c r="AZ90" i="100"/>
  <c r="AZ59" i="113"/>
  <c r="AJ189" i="100"/>
  <c r="AW54" i="100"/>
  <c r="AK46" i="100"/>
  <c r="AP53" i="113"/>
  <c r="AW63" i="100"/>
  <c r="AG63" i="100"/>
  <c r="AJ62" i="100"/>
  <c r="AP44" i="100"/>
  <c r="BA105" i="100"/>
  <c r="BC41" i="74"/>
  <c r="BB41" i="74"/>
  <c r="BD41" i="74"/>
  <c r="BE41" i="74"/>
  <c r="AK48" i="76"/>
  <c r="BC156" i="100"/>
  <c r="BD156" i="100"/>
  <c r="BB156" i="100"/>
  <c r="BE156" i="100"/>
  <c r="BE97" i="100"/>
  <c r="BC97" i="100"/>
  <c r="BB97" i="100"/>
  <c r="BD97" i="100"/>
  <c r="AT39" i="64"/>
  <c r="BE39" i="64"/>
  <c r="BC39" i="64"/>
  <c r="BD39" i="64"/>
  <c r="BD67" i="64"/>
  <c r="BE67" i="64"/>
  <c r="BC67" i="64"/>
  <c r="BD44" i="66"/>
  <c r="BD57" i="66" s="1"/>
  <c r="BB45" i="66"/>
  <c r="BB44" i="66"/>
  <c r="BA76" i="64"/>
  <c r="BB81" i="64"/>
  <c r="AB15" i="64"/>
  <c r="AB29" i="64" s="1"/>
  <c r="AV92" i="65"/>
  <c r="BC57" i="66"/>
  <c r="AV57" i="66"/>
  <c r="BE57" i="66"/>
  <c r="AY71" i="66"/>
  <c r="AX70" i="66"/>
  <c r="AS34" i="100"/>
  <c r="AS196" i="100"/>
  <c r="AX61" i="100"/>
  <c r="AH61" i="100"/>
  <c r="AG60" i="100"/>
  <c r="AF59" i="100"/>
  <c r="AX60" i="113"/>
  <c r="AL189" i="100"/>
  <c r="AW56" i="100"/>
  <c r="AK52" i="100"/>
  <c r="AI42" i="100"/>
  <c r="AL41" i="100"/>
  <c r="AV105" i="100"/>
  <c r="AJ171" i="100"/>
  <c r="AZ196" i="100"/>
  <c r="AJ196" i="100"/>
  <c r="AX62" i="100"/>
  <c r="AL62" i="100"/>
  <c r="AJ60" i="100"/>
  <c r="BA156" i="100"/>
  <c r="AS189" i="100"/>
  <c r="AG189" i="100"/>
  <c r="AD54" i="100"/>
  <c r="AW53" i="100"/>
  <c r="AX182" i="100"/>
  <c r="AP46" i="100"/>
  <c r="AF44" i="100"/>
  <c r="AY43" i="100"/>
  <c r="AP42" i="100"/>
  <c r="AJ65" i="100"/>
  <c r="AQ97" i="100"/>
  <c r="AJ61" i="100"/>
  <c r="AZ156" i="100"/>
  <c r="AF189" i="100"/>
  <c r="AJ53" i="100"/>
  <c r="AD51" i="100"/>
  <c r="AW57" i="113"/>
  <c r="AM48" i="100"/>
  <c r="AL47" i="100"/>
  <c r="AI44" i="100"/>
  <c r="AP43" i="100"/>
  <c r="AY40" i="100"/>
  <c r="AP54" i="113"/>
  <c r="AA65" i="100"/>
  <c r="AH60" i="100"/>
  <c r="AJ58" i="100"/>
  <c r="AY156" i="100"/>
  <c r="AD56" i="100"/>
  <c r="AL48" i="100"/>
  <c r="AK47" i="100"/>
  <c r="AF46" i="100"/>
  <c r="AF42" i="100"/>
  <c r="AX50" i="74"/>
  <c r="AP53" i="64"/>
  <c r="BE53" i="64"/>
  <c r="BD53" i="64"/>
  <c r="BC53" i="64"/>
  <c r="AN96" i="66"/>
  <c r="AA23" i="74"/>
  <c r="BB23" i="74"/>
  <c r="BD23" i="74"/>
  <c r="BE23" i="74"/>
  <c r="BC23" i="74"/>
  <c r="BD116" i="100"/>
  <c r="BC116" i="100"/>
  <c r="BB116" i="100"/>
  <c r="BE116" i="100"/>
  <c r="BC33" i="74"/>
  <c r="BB33" i="74"/>
  <c r="BE33" i="74"/>
  <c r="BD33" i="74"/>
  <c r="AT45" i="76"/>
  <c r="AZ45" i="76"/>
  <c r="AJ45" i="76"/>
  <c r="BE130" i="100"/>
  <c r="BC130" i="100"/>
  <c r="BB130" i="100"/>
  <c r="BD130" i="100"/>
  <c r="AA24" i="74"/>
  <c r="BB24" i="74"/>
  <c r="BE24" i="74"/>
  <c r="BD24" i="74"/>
  <c r="BC24" i="74"/>
  <c r="AX171" i="100"/>
  <c r="BD138" i="100"/>
  <c r="BB138" i="100"/>
  <c r="BE138" i="100"/>
  <c r="BC138" i="100"/>
  <c r="AX51" i="100"/>
  <c r="BD149" i="100"/>
  <c r="BB149" i="100"/>
  <c r="BE149" i="100"/>
  <c r="BC149" i="100"/>
  <c r="AA83" i="100"/>
  <c r="BD83" i="100"/>
  <c r="BB83" i="100"/>
  <c r="BC83" i="100"/>
  <c r="BE83" i="100"/>
  <c r="AP39" i="64"/>
  <c r="AW34" i="64"/>
  <c r="AW48" i="64"/>
  <c r="BD48" i="64"/>
  <c r="BE48" i="64"/>
  <c r="BC48" i="64"/>
  <c r="AX53" i="64"/>
  <c r="AJ34" i="64"/>
  <c r="AD39" i="64"/>
  <c r="BA163" i="100"/>
  <c r="AL61" i="100"/>
  <c r="AM58" i="100"/>
  <c r="AX156" i="100"/>
  <c r="AT189" i="100"/>
  <c r="AH189" i="100"/>
  <c r="AD53" i="100"/>
  <c r="AW52" i="100"/>
  <c r="AK48" i="100"/>
  <c r="AY46" i="100"/>
  <c r="AW44" i="100"/>
  <c r="AG44" i="100"/>
  <c r="AF171" i="100"/>
  <c r="AZ60" i="100"/>
  <c r="AM59" i="100"/>
  <c r="AW90" i="100"/>
  <c r="AS60" i="113"/>
  <c r="AJ52" i="100"/>
  <c r="AH182" i="100"/>
  <c r="AF48" i="100"/>
  <c r="AL42" i="100"/>
  <c r="AG41" i="100"/>
  <c r="AZ40" i="100"/>
  <c r="AY105" i="100"/>
  <c r="AZ65" i="100"/>
  <c r="AN65" i="100"/>
  <c r="AW62" i="100"/>
  <c r="AS62" i="100"/>
  <c r="AZ61" i="100"/>
  <c r="AZ189" i="100"/>
  <c r="AB90" i="100"/>
  <c r="AX60" i="100"/>
  <c r="AY189" i="100"/>
  <c r="AP48" i="100"/>
  <c r="BE34" i="74"/>
  <c r="BD34" i="74"/>
  <c r="BB34" i="74"/>
  <c r="BC34" i="74"/>
  <c r="AL96" i="66"/>
  <c r="AG47" i="76"/>
  <c r="BB32" i="74"/>
  <c r="BD32" i="74"/>
  <c r="BE32" i="74"/>
  <c r="BC32" i="74"/>
  <c r="BD42" i="74"/>
  <c r="BC42" i="74"/>
  <c r="BB42" i="74"/>
  <c r="BE42" i="74"/>
  <c r="BB123" i="100"/>
  <c r="BD123" i="100"/>
  <c r="BC123" i="100"/>
  <c r="BE123" i="100"/>
  <c r="AN171" i="100"/>
  <c r="BA171" i="100"/>
  <c r="BB171" i="100"/>
  <c r="AQ171" i="100"/>
  <c r="BD72" i="100"/>
  <c r="BB72" i="100"/>
  <c r="BC72" i="100"/>
  <c r="BE72" i="100"/>
  <c r="AT171" i="100"/>
  <c r="AW71" i="66"/>
  <c r="AR34" i="100"/>
  <c r="AQ130" i="100"/>
  <c r="AZ42" i="100"/>
  <c r="AZ46" i="100"/>
  <c r="AQ35" i="74"/>
  <c r="AT40" i="100"/>
  <c r="AT44" i="100"/>
  <c r="AT48" i="100"/>
  <c r="AD44" i="100"/>
  <c r="AD48" i="100"/>
  <c r="AA97" i="100"/>
  <c r="AP97" i="100"/>
  <c r="AH96" i="66"/>
  <c r="AA66" i="100"/>
  <c r="AS97" i="100"/>
  <c r="AZ47" i="100"/>
  <c r="AM42" i="100"/>
  <c r="AD41" i="100"/>
  <c r="AZ97" i="100"/>
  <c r="AV97" i="100"/>
  <c r="AM47" i="100"/>
  <c r="AM43" i="100"/>
  <c r="BC53" i="113"/>
  <c r="AE171" i="100"/>
  <c r="AY97" i="100"/>
  <c r="AQ196" i="100"/>
  <c r="AI97" i="100"/>
  <c r="AT47" i="100"/>
  <c r="AT43" i="100"/>
  <c r="AT105" i="100"/>
  <c r="AL97" i="100"/>
  <c r="AG47" i="100"/>
  <c r="AG43" i="100"/>
  <c r="AV58" i="100"/>
  <c r="AV62" i="100"/>
  <c r="AD23" i="76"/>
  <c r="AE23" i="76"/>
  <c r="AO53" i="74"/>
  <c r="AH57" i="66"/>
  <c r="AK97" i="100"/>
  <c r="AZ53" i="113"/>
  <c r="AN97" i="100"/>
  <c r="AB97" i="100"/>
  <c r="AT46" i="100"/>
  <c r="AT42" i="100"/>
  <c r="AQ63" i="113"/>
  <c r="AZ45" i="100"/>
  <c r="AM44" i="100"/>
  <c r="AD43" i="100"/>
  <c r="AZ41" i="100"/>
  <c r="AT54" i="113"/>
  <c r="BD57" i="113"/>
  <c r="AL34" i="100"/>
  <c r="AL56" i="100"/>
  <c r="AL52" i="100"/>
  <c r="AS47" i="76"/>
  <c r="BC59" i="113"/>
  <c r="AM189" i="100"/>
  <c r="AM61" i="100"/>
  <c r="BA34" i="100"/>
  <c r="BB200" i="100" s="1"/>
  <c r="BA59" i="100"/>
  <c r="AK63" i="100"/>
  <c r="AK59" i="100"/>
  <c r="AT63" i="113"/>
  <c r="AT196" i="100"/>
  <c r="AD196" i="100"/>
  <c r="AD97" i="100"/>
  <c r="AR51" i="74"/>
  <c r="AS51" i="74"/>
  <c r="BA97" i="100"/>
  <c r="AM34" i="100"/>
  <c r="AM46" i="100"/>
  <c r="AZ43" i="100"/>
  <c r="AZ54" i="113"/>
  <c r="AQ67" i="100"/>
  <c r="AR97" i="100"/>
  <c r="AB196" i="100"/>
  <c r="AZ48" i="100"/>
  <c r="AD46" i="100"/>
  <c r="AZ44" i="100"/>
  <c r="AD42" i="100"/>
  <c r="AM171" i="100"/>
  <c r="AM97" i="100"/>
  <c r="AZ49" i="100"/>
  <c r="AM40" i="100"/>
  <c r="AT97" i="100"/>
  <c r="AH14" i="66"/>
  <c r="AH43" i="66" s="1"/>
  <c r="AZ34" i="100"/>
  <c r="AQ51" i="74"/>
  <c r="AD58" i="66"/>
  <c r="AO97" i="66"/>
  <c r="AX14" i="66"/>
  <c r="AX43" i="66" s="1"/>
  <c r="AX82" i="66" s="1"/>
  <c r="AO23" i="76"/>
  <c r="AH23" i="76"/>
  <c r="AX51" i="74"/>
  <c r="AH47" i="76"/>
  <c r="AL14" i="66"/>
  <c r="AL43" i="66" s="1"/>
  <c r="AE97" i="100"/>
  <c r="AC51" i="100"/>
  <c r="AC182" i="100"/>
  <c r="AC52" i="100"/>
  <c r="AC54" i="100"/>
  <c r="AD182" i="100"/>
  <c r="AC53" i="100"/>
  <c r="AN53" i="100"/>
  <c r="AN52" i="100"/>
  <c r="AN54" i="100"/>
  <c r="AN56" i="100"/>
  <c r="AB54" i="100"/>
  <c r="AB56" i="100"/>
  <c r="AT52" i="100"/>
  <c r="AT56" i="100"/>
  <c r="AT57" i="113"/>
  <c r="AT55" i="100"/>
  <c r="AT182" i="100"/>
  <c r="AT54" i="100"/>
  <c r="BD59" i="113"/>
  <c r="BD60" i="113"/>
  <c r="AR116" i="100"/>
  <c r="AP52" i="100"/>
  <c r="AW116" i="100"/>
  <c r="AX116" i="100"/>
  <c r="AP56" i="100"/>
  <c r="BA116" i="100"/>
  <c r="AP57" i="113"/>
  <c r="AP34" i="100"/>
  <c r="AS116" i="100"/>
  <c r="AP116" i="100"/>
  <c r="AP54" i="100"/>
  <c r="AB58" i="100"/>
  <c r="AB61" i="100"/>
  <c r="AC189" i="100"/>
  <c r="AB60" i="100"/>
  <c r="AB189" i="100"/>
  <c r="AQ60" i="113"/>
  <c r="AQ62" i="100"/>
  <c r="AQ189" i="100"/>
  <c r="AQ123" i="100"/>
  <c r="AQ61" i="100"/>
  <c r="AQ60" i="100"/>
  <c r="AA90" i="100"/>
  <c r="AY90" i="100"/>
  <c r="AA63" i="100"/>
  <c r="AD90" i="100"/>
  <c r="AL90" i="100"/>
  <c r="AI90" i="100"/>
  <c r="AA61" i="100"/>
  <c r="AF90" i="100"/>
  <c r="AR90" i="100"/>
  <c r="AV90" i="100"/>
  <c r="AA60" i="100"/>
  <c r="AC90" i="100"/>
  <c r="AK90" i="100"/>
  <c r="AA59" i="100"/>
  <c r="AP60" i="100"/>
  <c r="AR123" i="100"/>
  <c r="AV123" i="100"/>
  <c r="AP59" i="100"/>
  <c r="AX123" i="100"/>
  <c r="AZ123" i="100"/>
  <c r="AU123" i="100"/>
  <c r="AY123" i="100"/>
  <c r="AS123" i="100"/>
  <c r="AW123" i="100"/>
  <c r="BE60" i="113"/>
  <c r="AO58" i="100"/>
  <c r="AO63" i="100"/>
  <c r="AO189" i="100"/>
  <c r="AS105" i="100"/>
  <c r="AS47" i="100"/>
  <c r="AS41" i="100"/>
  <c r="AS42" i="100"/>
  <c r="AS46" i="100"/>
  <c r="AS43" i="100"/>
  <c r="AX63" i="113"/>
  <c r="AX163" i="100"/>
  <c r="AX65" i="100"/>
  <c r="AX196" i="100"/>
  <c r="AX97" i="100"/>
  <c r="AY196" i="100"/>
  <c r="AI196" i="100"/>
  <c r="AH67" i="100"/>
  <c r="AH196" i="100"/>
  <c r="AW130" i="100"/>
  <c r="AW66" i="100"/>
  <c r="AG97" i="100"/>
  <c r="AG67" i="100"/>
  <c r="AV63" i="113"/>
  <c r="AV66" i="100"/>
  <c r="AF67" i="100"/>
  <c r="AF65" i="100"/>
  <c r="AG182" i="100"/>
  <c r="AF53" i="100"/>
  <c r="AF52" i="100"/>
  <c r="AV53" i="100"/>
  <c r="AV52" i="100"/>
  <c r="AV55" i="100"/>
  <c r="AV57" i="113"/>
  <c r="AV56" i="100"/>
  <c r="AV116" i="100"/>
  <c r="AN62" i="100"/>
  <c r="AN189" i="100"/>
  <c r="AN59" i="100"/>
  <c r="AN58" i="100"/>
  <c r="AN90" i="100"/>
  <c r="AN61" i="100"/>
  <c r="AW72" i="100"/>
  <c r="AW41" i="100"/>
  <c r="AW43" i="100"/>
  <c r="AW45" i="100"/>
  <c r="AW49" i="100"/>
  <c r="AQ44" i="100"/>
  <c r="AQ54" i="113"/>
  <c r="AQ42" i="100"/>
  <c r="AQ45" i="100"/>
  <c r="AQ105" i="100"/>
  <c r="AQ47" i="100"/>
  <c r="AQ40" i="100"/>
  <c r="AA72" i="100"/>
  <c r="AY72" i="100"/>
  <c r="AF72" i="100"/>
  <c r="AN72" i="100"/>
  <c r="AR72" i="100"/>
  <c r="AV72" i="100"/>
  <c r="AL72" i="100"/>
  <c r="AI72" i="100"/>
  <c r="AA48" i="100"/>
  <c r="AA43" i="100"/>
  <c r="AX43" i="100"/>
  <c r="AX47" i="100"/>
  <c r="AX42" i="100"/>
  <c r="AZ138" i="100"/>
  <c r="AX48" i="100"/>
  <c r="AX72" i="100"/>
  <c r="AX46" i="100"/>
  <c r="AX53" i="113"/>
  <c r="AH40" i="100"/>
  <c r="AH171" i="100"/>
  <c r="AI171" i="100"/>
  <c r="AH41" i="100"/>
  <c r="AH44" i="100"/>
  <c r="AH47" i="100"/>
  <c r="AH42" i="100"/>
  <c r="AO41" i="100"/>
  <c r="AO45" i="100"/>
  <c r="AO46" i="100"/>
  <c r="AO43" i="100"/>
  <c r="AO42" i="100"/>
  <c r="AU130" i="100"/>
  <c r="AU66" i="100"/>
  <c r="AU63" i="113"/>
  <c r="AU196" i="100"/>
  <c r="AO34" i="100"/>
  <c r="AH65" i="100"/>
  <c r="AG196" i="100"/>
  <c r="AN63" i="100"/>
  <c r="AB59" i="100"/>
  <c r="AT90" i="100"/>
  <c r="AP90" i="100"/>
  <c r="AP60" i="113"/>
  <c r="AC56" i="100"/>
  <c r="AN55" i="100"/>
  <c r="AF51" i="100"/>
  <c r="AX45" i="100"/>
  <c r="AS40" i="100"/>
  <c r="AZ72" i="100"/>
  <c r="AJ72" i="100"/>
  <c r="AU67" i="100"/>
  <c r="AX66" i="100"/>
  <c r="AG65" i="100"/>
  <c r="AZ163" i="100"/>
  <c r="AV196" i="100"/>
  <c r="AP62" i="100"/>
  <c r="AO61" i="100"/>
  <c r="AP58" i="100"/>
  <c r="BE59" i="113"/>
  <c r="AB52" i="100"/>
  <c r="AH46" i="100"/>
  <c r="AU72" i="100"/>
  <c r="AQ72" i="100"/>
  <c r="AG66" i="100"/>
  <c r="AV65" i="100"/>
  <c r="AU97" i="100"/>
  <c r="AP63" i="100"/>
  <c r="AJ90" i="100"/>
  <c r="AA44" i="100"/>
  <c r="AD72" i="100"/>
  <c r="AQ90" i="100"/>
  <c r="AE90" i="100"/>
  <c r="AZ116" i="100"/>
  <c r="AW47" i="100"/>
  <c r="AC43" i="100"/>
  <c r="AC46" i="100"/>
  <c r="AC42" i="100"/>
  <c r="AC40" i="100"/>
  <c r="AD171" i="100"/>
  <c r="AQ58" i="100"/>
  <c r="AT123" i="100"/>
  <c r="AT53" i="100"/>
  <c r="AP53" i="100"/>
  <c r="AW40" i="100"/>
  <c r="AF97" i="100"/>
  <c r="BA90" i="100"/>
  <c r="AO90" i="100"/>
  <c r="AY138" i="100"/>
  <c r="AM72" i="100"/>
  <c r="AP55" i="100"/>
  <c r="AB53" i="100"/>
  <c r="AT51" i="100"/>
  <c r="AP51" i="100"/>
  <c r="AO182" i="100"/>
  <c r="AX105" i="100"/>
  <c r="AF66" i="100"/>
  <c r="AU65" i="100"/>
  <c r="AX130" i="100"/>
  <c r="AU90" i="100"/>
  <c r="AM90" i="100"/>
  <c r="AF54" i="100"/>
  <c r="AS54" i="113"/>
  <c r="AW97" i="100"/>
  <c r="AB63" i="100"/>
  <c r="AP123" i="100"/>
  <c r="AW34" i="100"/>
  <c r="AW196" i="100"/>
  <c r="AA62" i="100"/>
  <c r="AO60" i="100"/>
  <c r="AA58" i="100"/>
  <c r="AX90" i="100"/>
  <c r="AP189" i="100"/>
  <c r="AH90" i="100"/>
  <c r="AV51" i="100"/>
  <c r="AN51" i="100"/>
  <c r="AQ34" i="100"/>
  <c r="AX49" i="100"/>
  <c r="AW48" i="100"/>
  <c r="AS48" i="100"/>
  <c r="AO48" i="100"/>
  <c r="AQ46" i="100"/>
  <c r="AX41" i="100"/>
  <c r="AH66" i="100"/>
  <c r="AW65" i="100"/>
  <c r="AW64" i="100" s="1"/>
  <c r="AV130" i="100"/>
  <c r="AF196" i="100"/>
  <c r="AN60" i="100"/>
  <c r="AS90" i="100"/>
  <c r="AT116" i="100"/>
  <c r="AQ43" i="100"/>
  <c r="AX67" i="100"/>
  <c r="AY163" i="100"/>
  <c r="AR189" i="100"/>
  <c r="AH97" i="100"/>
  <c r="AQ41" i="100"/>
  <c r="AE65" i="100"/>
  <c r="AU34" i="100"/>
  <c r="AA54" i="100"/>
  <c r="AV34" i="100"/>
  <c r="AB34" i="100"/>
  <c r="AX34" i="100"/>
  <c r="AH34" i="100"/>
  <c r="AO72" i="100"/>
  <c r="AQ54" i="100"/>
  <c r="AD34" i="100"/>
  <c r="AN45" i="76"/>
  <c r="AO45" i="76"/>
  <c r="AJ54" i="74"/>
  <c r="AU35" i="74"/>
  <c r="AT81" i="64"/>
  <c r="AA41" i="100"/>
  <c r="BA72" i="100"/>
  <c r="AW105" i="100"/>
  <c r="AD24" i="74"/>
  <c r="AD51" i="74"/>
  <c r="AG10" i="74"/>
  <c r="AG16" i="74" s="1"/>
  <c r="BB43" i="66"/>
  <c r="H20" i="112" s="1"/>
  <c r="AN34" i="100"/>
  <c r="AH43" i="100"/>
  <c r="AW42" i="100"/>
  <c r="AK42" i="100"/>
  <c r="AX138" i="100"/>
  <c r="AX54" i="113"/>
  <c r="AL171" i="100"/>
  <c r="AV54" i="100"/>
  <c r="AZ56" i="113"/>
  <c r="AO47" i="100"/>
  <c r="BA138" i="100"/>
  <c r="AW54" i="113"/>
  <c r="AH51" i="74"/>
  <c r="AD25" i="74"/>
  <c r="AI27" i="74"/>
  <c r="AY54" i="74"/>
  <c r="AH39" i="64"/>
  <c r="AC34" i="64"/>
  <c r="AL39" i="64"/>
  <c r="AF92" i="65"/>
  <c r="AW182" i="100"/>
  <c r="AW46" i="100"/>
  <c r="AT72" i="100"/>
  <c r="AP72" i="100"/>
  <c r="AH72" i="100"/>
  <c r="AO40" i="100"/>
  <c r="AZ57" i="113"/>
  <c r="AH48" i="100"/>
  <c r="AB46" i="100"/>
  <c r="AB39" i="100" s="1"/>
  <c r="AX44" i="100"/>
  <c r="AX40" i="100"/>
  <c r="AS72" i="100"/>
  <c r="AG51" i="74"/>
  <c r="AH25" i="74"/>
  <c r="BC43" i="66"/>
  <c r="AY51" i="74"/>
  <c r="AI24" i="74"/>
  <c r="AI51" i="74"/>
  <c r="AQ45" i="76"/>
  <c r="AG9" i="76"/>
  <c r="AC10" i="74"/>
  <c r="AZ97" i="66"/>
  <c r="AK47" i="76"/>
  <c r="AN46" i="76"/>
  <c r="AY9" i="76"/>
  <c r="AI97" i="66"/>
  <c r="AT71" i="66"/>
  <c r="BE97" i="66"/>
  <c r="AT34" i="100"/>
  <c r="AX47" i="76"/>
  <c r="AX45" i="76"/>
  <c r="AI50" i="74"/>
  <c r="AL47" i="76"/>
  <c r="BA47" i="76"/>
  <c r="AD47" i="76"/>
  <c r="BA48" i="76"/>
  <c r="AO46" i="76"/>
  <c r="AR45" i="76"/>
  <c r="AW45" i="76"/>
  <c r="AI9" i="76"/>
  <c r="AW47" i="76"/>
  <c r="AI45" i="76"/>
  <c r="AP45" i="76"/>
  <c r="BA45" i="76"/>
  <c r="AK45" i="76"/>
  <c r="AG45" i="76"/>
  <c r="AS45" i="76"/>
  <c r="AU45" i="76"/>
  <c r="AD45" i="76"/>
  <c r="AO47" i="76"/>
  <c r="AB45" i="76"/>
  <c r="AL23" i="76"/>
  <c r="AU9" i="76"/>
  <c r="AU13" i="76" s="1"/>
  <c r="AT23" i="76"/>
  <c r="AT31" i="76"/>
  <c r="AP21" i="76"/>
  <c r="AP29" i="76"/>
  <c r="BA37" i="76"/>
  <c r="BA21" i="76"/>
  <c r="BA29" i="76"/>
  <c r="AK21" i="76"/>
  <c r="AV21" i="76"/>
  <c r="AV29" i="76"/>
  <c r="AN21" i="76"/>
  <c r="AF21" i="76"/>
  <c r="AU23" i="76"/>
  <c r="AU31" i="76"/>
  <c r="AU29" i="76"/>
  <c r="AU21" i="76"/>
  <c r="AE21" i="76"/>
  <c r="AX29" i="76"/>
  <c r="AX37" i="76"/>
  <c r="AX21" i="76"/>
  <c r="AH21" i="76"/>
  <c r="AV47" i="76"/>
  <c r="AV31" i="76"/>
  <c r="AV23" i="76"/>
  <c r="AN47" i="76"/>
  <c r="AN23" i="76"/>
  <c r="AF47" i="76"/>
  <c r="AF23" i="76"/>
  <c r="AK23" i="76"/>
  <c r="AY23" i="76"/>
  <c r="AY39" i="76"/>
  <c r="AY31" i="76"/>
  <c r="AI23" i="76"/>
  <c r="AG23" i="76"/>
  <c r="AQ29" i="76"/>
  <c r="AQ21" i="76"/>
  <c r="AM21" i="76"/>
  <c r="AC21" i="76"/>
  <c r="AX39" i="76"/>
  <c r="AX23" i="76"/>
  <c r="AX31" i="76"/>
  <c r="BA39" i="76"/>
  <c r="BA31" i="76"/>
  <c r="BA23" i="76"/>
  <c r="AT29" i="76"/>
  <c r="AT21" i="76"/>
  <c r="AD21" i="76"/>
  <c r="AO21" i="76"/>
  <c r="AZ21" i="76"/>
  <c r="AZ29" i="76"/>
  <c r="AZ37" i="76"/>
  <c r="AR21" i="76"/>
  <c r="AR29" i="76"/>
  <c r="AJ21" i="76"/>
  <c r="AB21" i="76"/>
  <c r="AY37" i="76"/>
  <c r="AY29" i="76"/>
  <c r="AY21" i="76"/>
  <c r="AI21" i="76"/>
  <c r="AG21" i="76"/>
  <c r="AS21" i="76"/>
  <c r="AS29" i="76"/>
  <c r="AE52" i="74"/>
  <c r="AM50" i="74"/>
  <c r="AQ52" i="74"/>
  <c r="AZ47" i="76"/>
  <c r="AZ31" i="76"/>
  <c r="AZ23" i="76"/>
  <c r="AZ39" i="76"/>
  <c r="AR47" i="76"/>
  <c r="AR31" i="76"/>
  <c r="AR23" i="76"/>
  <c r="AJ47" i="76"/>
  <c r="AJ23" i="76"/>
  <c r="AB47" i="76"/>
  <c r="AB23" i="76"/>
  <c r="AP31" i="76"/>
  <c r="AP23" i="76"/>
  <c r="AW31" i="76"/>
  <c r="AW23" i="76"/>
  <c r="AC23" i="76"/>
  <c r="AM23" i="76"/>
  <c r="AQ31" i="76"/>
  <c r="AQ23" i="76"/>
  <c r="AW21" i="76"/>
  <c r="AW29" i="76"/>
  <c r="AL21" i="76"/>
  <c r="AF23" i="74"/>
  <c r="AB23" i="74"/>
  <c r="AO51" i="74"/>
  <c r="AU51" i="74"/>
  <c r="AP51" i="74"/>
  <c r="AN23" i="74"/>
  <c r="AY52" i="74"/>
  <c r="AH10" i="74"/>
  <c r="AH16" i="74" s="1"/>
  <c r="AC51" i="74"/>
  <c r="AN54" i="74"/>
  <c r="AB24" i="74"/>
  <c r="AL24" i="74"/>
  <c r="AE24" i="74"/>
  <c r="AL10" i="74"/>
  <c r="AF53" i="74"/>
  <c r="AL25" i="74"/>
  <c r="AH24" i="74"/>
  <c r="AC24" i="74"/>
  <c r="AN24" i="74"/>
  <c r="AF24" i="74"/>
  <c r="AG53" i="74"/>
  <c r="AE51" i="74"/>
  <c r="AI25" i="74"/>
  <c r="AM24" i="74"/>
  <c r="AW50" i="74"/>
  <c r="AV32" i="74"/>
  <c r="AV23" i="74"/>
  <c r="AJ51" i="74"/>
  <c r="AJ24" i="74"/>
  <c r="AY41" i="74"/>
  <c r="AY32" i="74"/>
  <c r="AY23" i="74"/>
  <c r="AZ51" i="74"/>
  <c r="AZ42" i="74"/>
  <c r="AZ24" i="74"/>
  <c r="AZ33" i="74"/>
  <c r="AP23" i="74"/>
  <c r="AP32" i="74"/>
  <c r="AK23" i="74"/>
  <c r="AC25" i="74"/>
  <c r="AC23" i="74"/>
  <c r="AV51" i="74"/>
  <c r="AV24" i="74"/>
  <c r="AV33" i="74"/>
  <c r="BA23" i="74"/>
  <c r="BA41" i="74"/>
  <c r="BA32" i="74"/>
  <c r="AO23" i="74"/>
  <c r="AU23" i="74"/>
  <c r="AU32" i="74"/>
  <c r="BA25" i="74"/>
  <c r="AR32" i="74"/>
  <c r="AR23" i="74"/>
  <c r="AV35" i="74"/>
  <c r="AP34" i="74"/>
  <c r="AP25" i="74"/>
  <c r="AF97" i="66"/>
  <c r="AQ32" i="74"/>
  <c r="AQ23" i="74"/>
  <c r="AL23" i="74"/>
  <c r="AT33" i="74"/>
  <c r="AT24" i="74"/>
  <c r="BA42" i="74"/>
  <c r="BA24" i="74"/>
  <c r="BA33" i="74"/>
  <c r="AO25" i="74"/>
  <c r="AW24" i="74"/>
  <c r="AW33" i="74"/>
  <c r="AY33" i="74"/>
  <c r="AY42" i="74"/>
  <c r="AY24" i="74"/>
  <c r="AG25" i="74"/>
  <c r="AP35" i="74"/>
  <c r="AI23" i="74"/>
  <c r="AY25" i="74"/>
  <c r="AY34" i="74"/>
  <c r="AY43" i="74"/>
  <c r="AX32" i="74"/>
  <c r="AX23" i="74"/>
  <c r="AX41" i="74"/>
  <c r="AH23" i="74"/>
  <c r="AP33" i="74"/>
  <c r="AP24" i="74"/>
  <c r="AE23" i="74"/>
  <c r="AS23" i="74"/>
  <c r="AS32" i="74"/>
  <c r="AG23" i="74"/>
  <c r="AU33" i="74"/>
  <c r="AU24" i="74"/>
  <c r="AE25" i="74"/>
  <c r="AM23" i="74"/>
  <c r="AS25" i="74"/>
  <c r="AZ41" i="74"/>
  <c r="AZ32" i="74"/>
  <c r="AZ23" i="74"/>
  <c r="AT34" i="74"/>
  <c r="AT25" i="74"/>
  <c r="AX34" i="74"/>
  <c r="AX43" i="74"/>
  <c r="AX25" i="74"/>
  <c r="AQ25" i="74"/>
  <c r="AQ34" i="74"/>
  <c r="AT23" i="74"/>
  <c r="AT32" i="74"/>
  <c r="AD23" i="74"/>
  <c r="AX33" i="74"/>
  <c r="AX42" i="74"/>
  <c r="AX24" i="74"/>
  <c r="AW34" i="74"/>
  <c r="AW25" i="74"/>
  <c r="AW23" i="74"/>
  <c r="AW32" i="74"/>
  <c r="AK25" i="74"/>
  <c r="AS24" i="74"/>
  <c r="AS33" i="74"/>
  <c r="AQ33" i="74"/>
  <c r="AQ24" i="74"/>
  <c r="AR24" i="74"/>
  <c r="AR33" i="74"/>
  <c r="BA34" i="74"/>
  <c r="AS34" i="74"/>
  <c r="AI52" i="74"/>
  <c r="AM51" i="74"/>
  <c r="AU50" i="74"/>
  <c r="AN51" i="74"/>
  <c r="AP50" i="74"/>
  <c r="AL50" i="74"/>
  <c r="AC50" i="74"/>
  <c r="AY50" i="74"/>
  <c r="AO50" i="74"/>
  <c r="BA51" i="74"/>
  <c r="AK51" i="74"/>
  <c r="AZ92" i="65"/>
  <c r="AC96" i="66"/>
  <c r="AB57" i="66"/>
  <c r="AF51" i="74"/>
  <c r="AF34" i="64"/>
  <c r="AB34" i="64"/>
  <c r="AS15" i="64"/>
  <c r="AS81" i="64"/>
  <c r="AS39" i="64"/>
  <c r="AK39" i="64"/>
  <c r="AC9" i="76"/>
  <c r="AC13" i="76" s="1"/>
  <c r="AJ53" i="74"/>
  <c r="BB53" i="74"/>
  <c r="AX81" i="64"/>
  <c r="AM53" i="74"/>
  <c r="AE47" i="76"/>
  <c r="AJ34" i="100"/>
  <c r="AU47" i="76"/>
  <c r="AM47" i="76"/>
  <c r="AQ47" i="76"/>
  <c r="AC39" i="64"/>
  <c r="AD81" i="64"/>
  <c r="AF34" i="100"/>
  <c r="AM25" i="74"/>
  <c r="AC81" i="64"/>
  <c r="AK64" i="100"/>
  <c r="AY47" i="76"/>
  <c r="AI47" i="76"/>
  <c r="AN21" i="64"/>
  <c r="AO55" i="65"/>
  <c r="AO96" i="66"/>
  <c r="AQ71" i="66"/>
  <c r="AV94" i="66"/>
  <c r="AL97" i="66"/>
  <c r="AV58" i="66"/>
  <c r="AU58" i="66"/>
  <c r="AE58" i="66"/>
  <c r="AZ58" i="66"/>
  <c r="AG96" i="66"/>
  <c r="BE71" i="66"/>
  <c r="AW97" i="66"/>
  <c r="AK58" i="66"/>
  <c r="AK96" i="66"/>
  <c r="AR58" i="66"/>
  <c r="AT96" i="66"/>
  <c r="BC71" i="66"/>
  <c r="AU97" i="66"/>
  <c r="AM58" i="66"/>
  <c r="AE97" i="66"/>
  <c r="AN57" i="66"/>
  <c r="AP58" i="66"/>
  <c r="AL58" i="66"/>
  <c r="BD43" i="66"/>
  <c r="BE58" i="66"/>
  <c r="AV97" i="66"/>
  <c r="AS96" i="66"/>
  <c r="AK97" i="66"/>
  <c r="AU96" i="66"/>
  <c r="BD58" i="66"/>
  <c r="AR71" i="66"/>
  <c r="AJ58" i="66"/>
  <c r="AB58" i="66"/>
  <c r="BC58" i="66"/>
  <c r="AY58" i="66"/>
  <c r="BD94" i="66"/>
  <c r="AX58" i="66"/>
  <c r="AS71" i="66"/>
  <c r="AD97" i="66"/>
  <c r="AV55" i="66"/>
  <c r="BD55" i="66"/>
  <c r="AW14" i="66"/>
  <c r="AW43" i="66" s="1"/>
  <c r="AG14" i="66"/>
  <c r="AG43" i="66" s="1"/>
  <c r="AR14" i="66"/>
  <c r="AR43" i="66" s="1"/>
  <c r="AB14" i="66"/>
  <c r="AB43" i="66" s="1"/>
  <c r="AU14" i="66"/>
  <c r="AU43" i="66" s="1"/>
  <c r="AE14" i="66"/>
  <c r="AE43" i="66" s="1"/>
  <c r="BD84" i="66"/>
  <c r="AZ84" i="66"/>
  <c r="AZ57" i="66"/>
  <c r="AD57" i="66"/>
  <c r="F21" i="112"/>
  <c r="AX71" i="66"/>
  <c r="AT97" i="66"/>
  <c r="AH97" i="66"/>
  <c r="AS14" i="66"/>
  <c r="AS43" i="66" s="1"/>
  <c r="AC14" i="66"/>
  <c r="AC43" i="66" s="1"/>
  <c r="AN14" i="66"/>
  <c r="AN43" i="66" s="1"/>
  <c r="AQ14" i="66"/>
  <c r="AQ43" i="66" s="1"/>
  <c r="AA14" i="66"/>
  <c r="AA43" i="66" s="1"/>
  <c r="AO14" i="66"/>
  <c r="AO43" i="66" s="1"/>
  <c r="AZ14" i="66"/>
  <c r="AZ43" i="66" s="1"/>
  <c r="AJ14" i="66"/>
  <c r="AJ43" i="66" s="1"/>
  <c r="AM14" i="66"/>
  <c r="AM43" i="66" s="1"/>
  <c r="AN49" i="66"/>
  <c r="BE84" i="66"/>
  <c r="AS58" i="66"/>
  <c r="BC83" i="66"/>
  <c r="AY83" i="66"/>
  <c r="BA96" i="66"/>
  <c r="BE83" i="66"/>
  <c r="AZ70" i="66"/>
  <c r="AX96" i="66"/>
  <c r="AX84" i="66"/>
  <c r="AX97" i="66"/>
  <c r="BA84" i="66"/>
  <c r="AC58" i="66"/>
  <c r="AY96" i="66"/>
  <c r="BC84" i="66"/>
  <c r="AY97" i="66"/>
  <c r="BA43" i="66"/>
  <c r="AK14" i="66"/>
  <c r="AK43" i="66" s="1"/>
  <c r="AV14" i="66"/>
  <c r="AV43" i="66" s="1"/>
  <c r="AF14" i="66"/>
  <c r="AF43" i="66" s="1"/>
  <c r="AY14" i="66"/>
  <c r="AY43" i="66" s="1"/>
  <c r="AI14" i="66"/>
  <c r="AI43" i="66" s="1"/>
  <c r="AE54" i="100"/>
  <c r="AY57" i="113"/>
  <c r="AY182" i="100"/>
  <c r="AY116" i="100"/>
  <c r="AY149" i="100"/>
  <c r="AY83" i="100"/>
  <c r="AI182" i="100"/>
  <c r="AI83" i="100"/>
  <c r="AT57" i="100"/>
  <c r="AY55" i="100"/>
  <c r="AU55" i="100"/>
  <c r="AA51" i="100"/>
  <c r="AX83" i="100"/>
  <c r="AY52" i="100"/>
  <c r="AI52" i="100"/>
  <c r="AW83" i="100"/>
  <c r="AS83" i="100"/>
  <c r="AO83" i="100"/>
  <c r="AG83" i="100"/>
  <c r="AU53" i="100"/>
  <c r="AQ53" i="100"/>
  <c r="AM53" i="100"/>
  <c r="AZ83" i="100"/>
  <c r="AV182" i="100"/>
  <c r="AR182" i="100"/>
  <c r="AJ83" i="100"/>
  <c r="AB83" i="100"/>
  <c r="AK171" i="100"/>
  <c r="AK72" i="100"/>
  <c r="AK34" i="100"/>
  <c r="AZ50" i="74"/>
  <c r="AJ50" i="74"/>
  <c r="AF25" i="74"/>
  <c r="AN53" i="74"/>
  <c r="AL42" i="66"/>
  <c r="AL55" i="66" s="1"/>
  <c r="AP52" i="74"/>
  <c r="AH42" i="66"/>
  <c r="AH55" i="66" s="1"/>
  <c r="AH53" i="74"/>
  <c r="AK50" i="74"/>
  <c r="AU57" i="113"/>
  <c r="AU182" i="100"/>
  <c r="AU116" i="100"/>
  <c r="AU83" i="100"/>
  <c r="AE182" i="100"/>
  <c r="AE83" i="100"/>
  <c r="AE51" i="100"/>
  <c r="AL83" i="100"/>
  <c r="AD83" i="100"/>
  <c r="AY56" i="100"/>
  <c r="AI56" i="100"/>
  <c r="AU52" i="100"/>
  <c r="AQ52" i="100"/>
  <c r="AM52" i="100"/>
  <c r="AA53" i="100"/>
  <c r="AJ182" i="100"/>
  <c r="AB182" i="100"/>
  <c r="AG171" i="100"/>
  <c r="AG72" i="100"/>
  <c r="AG34" i="100"/>
  <c r="AE34" i="100"/>
  <c r="AV50" i="74"/>
  <c r="AF50" i="74"/>
  <c r="AB25" i="74"/>
  <c r="AS54" i="74"/>
  <c r="AC54" i="74"/>
  <c r="AD42" i="66"/>
  <c r="AD55" i="66" s="1"/>
  <c r="BC94" i="66"/>
  <c r="AL52" i="74"/>
  <c r="AL55" i="65"/>
  <c r="AU54" i="100"/>
  <c r="AM54" i="100"/>
  <c r="AQ57" i="113"/>
  <c r="AQ182" i="100"/>
  <c r="AQ116" i="100"/>
  <c r="AQ83" i="100"/>
  <c r="AM55" i="100"/>
  <c r="AY51" i="100"/>
  <c r="AI51" i="100"/>
  <c r="AU56" i="100"/>
  <c r="AQ56" i="100"/>
  <c r="AM56" i="100"/>
  <c r="AA52" i="100"/>
  <c r="BA83" i="100"/>
  <c r="AK83" i="100"/>
  <c r="AC83" i="100"/>
  <c r="AE53" i="100"/>
  <c r="AV83" i="100"/>
  <c r="AR83" i="100"/>
  <c r="AN83" i="100"/>
  <c r="AF83" i="100"/>
  <c r="AC171" i="100"/>
  <c r="AC72" i="100"/>
  <c r="AC34" i="100"/>
  <c r="AR50" i="74"/>
  <c r="AB50" i="74"/>
  <c r="AN25" i="74"/>
  <c r="AG50" i="74"/>
  <c r="AP42" i="66"/>
  <c r="AU68" i="66" s="1"/>
  <c r="AT52" i="74"/>
  <c r="AH52" i="74"/>
  <c r="AX42" i="66"/>
  <c r="AY81" i="66" s="1"/>
  <c r="AL53" i="74"/>
  <c r="BA50" i="74"/>
  <c r="AK15" i="64"/>
  <c r="AK22" i="64" s="1"/>
  <c r="AM182" i="100"/>
  <c r="AM83" i="100"/>
  <c r="AQ55" i="100"/>
  <c r="AU51" i="100"/>
  <c r="AQ51" i="100"/>
  <c r="AM51" i="100"/>
  <c r="AT83" i="100"/>
  <c r="AP83" i="100"/>
  <c r="AH83" i="100"/>
  <c r="AA34" i="100"/>
  <c r="AA56" i="100"/>
  <c r="AE52" i="100"/>
  <c r="AY53" i="100"/>
  <c r="AI53" i="100"/>
  <c r="AZ182" i="100"/>
  <c r="AN182" i="100"/>
  <c r="AF182" i="100"/>
  <c r="AI34" i="100"/>
  <c r="AY34" i="100"/>
  <c r="AN50" i="74"/>
  <c r="AJ25" i="74"/>
  <c r="AO54" i="74"/>
  <c r="AT42" i="66"/>
  <c r="AT55" i="66" s="1"/>
  <c r="AX52" i="74"/>
  <c r="AD52" i="74"/>
  <c r="AS50" i="74"/>
  <c r="AO42" i="66"/>
  <c r="AJ42" i="66"/>
  <c r="AY55" i="66"/>
  <c r="AK42" i="66"/>
  <c r="AF42" i="66"/>
  <c r="BC55" i="66"/>
  <c r="AI55" i="66"/>
  <c r="AW42" i="66"/>
  <c r="AG42" i="66"/>
  <c r="AR42" i="66"/>
  <c r="AB42" i="66"/>
  <c r="AB55" i="66" s="1"/>
  <c r="AS42" i="66"/>
  <c r="AC42" i="66"/>
  <c r="AN42" i="66"/>
  <c r="AU55" i="66"/>
  <c r="AE55" i="66"/>
  <c r="AU67" i="65"/>
  <c r="BE91" i="65"/>
  <c r="AX72" i="65"/>
  <c r="AE53" i="65"/>
  <c r="AQ67" i="65"/>
  <c r="AH96" i="65"/>
  <c r="AV67" i="65"/>
  <c r="AU68" i="65"/>
  <c r="AY65" i="65"/>
  <c r="AT65" i="65"/>
  <c r="AE89" i="65"/>
  <c r="AS72" i="65"/>
  <c r="BE71" i="65"/>
  <c r="AX96" i="65"/>
  <c r="F13" i="112"/>
  <c r="AS49" i="66"/>
  <c r="AK49" i="66"/>
  <c r="BE47" i="66"/>
  <c r="AK59" i="65"/>
  <c r="AQ91" i="65"/>
  <c r="BE56" i="65"/>
  <c r="BD68" i="65"/>
  <c r="AD96" i="65"/>
  <c r="AG14" i="65"/>
  <c r="AG5" i="65" s="1"/>
  <c r="AP14" i="65"/>
  <c r="AN91" i="65"/>
  <c r="BD67" i="65"/>
  <c r="AU65" i="65"/>
  <c r="AR55" i="65"/>
  <c r="AP96" i="65"/>
  <c r="BB49" i="66"/>
  <c r="H26" i="112" s="1"/>
  <c r="AZ49" i="66"/>
  <c r="AR56" i="65"/>
  <c r="AH53" i="65"/>
  <c r="BC65" i="65"/>
  <c r="AH60" i="65"/>
  <c r="AP92" i="65"/>
  <c r="AD56" i="65"/>
  <c r="AS68" i="65"/>
  <c r="AC56" i="65"/>
  <c r="AR68" i="65"/>
  <c r="AX56" i="65"/>
  <c r="AW56" i="65"/>
  <c r="AL96" i="65"/>
  <c r="AP56" i="65"/>
  <c r="AB56" i="65"/>
  <c r="BD92" i="65"/>
  <c r="AT56" i="65"/>
  <c r="AS56" i="65"/>
  <c r="AB92" i="65"/>
  <c r="AU56" i="65"/>
  <c r="AT14" i="65"/>
  <c r="AT42" i="65" s="1"/>
  <c r="BC91" i="65"/>
  <c r="AE92" i="65"/>
  <c r="AL14" i="65"/>
  <c r="AL42" i="65" s="1"/>
  <c r="AL49" i="65" s="1"/>
  <c r="AL26" i="113" s="1"/>
  <c r="AJ55" i="65"/>
  <c r="BE55" i="65"/>
  <c r="AD14" i="65"/>
  <c r="AD42" i="65" s="1"/>
  <c r="AF49" i="66"/>
  <c r="AT68" i="65"/>
  <c r="AF56" i="65"/>
  <c r="AE56" i="65"/>
  <c r="BA91" i="65"/>
  <c r="AL89" i="65"/>
  <c r="BC77" i="65"/>
  <c r="AO91" i="65"/>
  <c r="BE68" i="65"/>
  <c r="BD56" i="65"/>
  <c r="AN56" i="65"/>
  <c r="AC55" i="65"/>
  <c r="AU55" i="65"/>
  <c r="AE55" i="65"/>
  <c r="AK55" i="65"/>
  <c r="AX14" i="65"/>
  <c r="AX42" i="65" s="1"/>
  <c r="BC55" i="65"/>
  <c r="AM91" i="65"/>
  <c r="BD91" i="65"/>
  <c r="AT49" i="66"/>
  <c r="AD49" i="66"/>
  <c r="AK95" i="65"/>
  <c r="AH47" i="66"/>
  <c r="AZ55" i="65"/>
  <c r="AF55" i="65"/>
  <c r="AX46" i="65"/>
  <c r="AU92" i="65"/>
  <c r="BC67" i="65"/>
  <c r="AP89" i="65"/>
  <c r="AR92" i="65"/>
  <c r="AV49" i="66"/>
  <c r="AU89" i="65"/>
  <c r="AG96" i="65"/>
  <c r="AN48" i="66"/>
  <c r="AF48" i="66"/>
  <c r="AV91" i="65"/>
  <c r="AR91" i="65"/>
  <c r="AZ67" i="65"/>
  <c r="AR67" i="65"/>
  <c r="AB55" i="65"/>
  <c r="AS55" i="65"/>
  <c r="AM55" i="65"/>
  <c r="AQ55" i="65"/>
  <c r="AA55" i="65"/>
  <c r="AP55" i="65"/>
  <c r="AH55" i="65"/>
  <c r="BE67" i="65"/>
  <c r="AP65" i="65"/>
  <c r="AQ65" i="65"/>
  <c r="BC89" i="65"/>
  <c r="AO14" i="65"/>
  <c r="AO42" i="65" s="1"/>
  <c r="AL91" i="65"/>
  <c r="AX55" i="65"/>
  <c r="AX49" i="66"/>
  <c r="AP49" i="66"/>
  <c r="AP75" i="66" s="1"/>
  <c r="AH49" i="66"/>
  <c r="AK48" i="66"/>
  <c r="AC48" i="66"/>
  <c r="AS91" i="65"/>
  <c r="BC80" i="65"/>
  <c r="AW96" i="65"/>
  <c r="AO95" i="65"/>
  <c r="AF91" i="65"/>
  <c r="AB91" i="65"/>
  <c r="BD55" i="65"/>
  <c r="AV55" i="65"/>
  <c r="AN55" i="65"/>
  <c r="AH56" i="65"/>
  <c r="AW72" i="65"/>
  <c r="AT89" i="65"/>
  <c r="BE79" i="65"/>
  <c r="AQ56" i="65"/>
  <c r="AL56" i="65"/>
  <c r="AI89" i="65"/>
  <c r="AW67" i="65"/>
  <c r="AG55" i="65"/>
  <c r="AT91" i="65"/>
  <c r="AD91" i="65"/>
  <c r="AI55" i="65"/>
  <c r="AS48" i="66"/>
  <c r="AM56" i="65"/>
  <c r="AW68" i="65"/>
  <c r="AV68" i="65"/>
  <c r="AP91" i="65"/>
  <c r="AU91" i="65"/>
  <c r="AE91" i="65"/>
  <c r="AK56" i="65"/>
  <c r="AZ68" i="65"/>
  <c r="AJ92" i="65"/>
  <c r="AY79" i="65"/>
  <c r="AZ91" i="65"/>
  <c r="AY55" i="65"/>
  <c r="AL92" i="65"/>
  <c r="BA56" i="65"/>
  <c r="AU53" i="65"/>
  <c r="AW91" i="65"/>
  <c r="AY53" i="65"/>
  <c r="AI53" i="65"/>
  <c r="AT67" i="65"/>
  <c r="BA80" i="65"/>
  <c r="AQ68" i="65"/>
  <c r="AJ91" i="65"/>
  <c r="AG49" i="66"/>
  <c r="AZ48" i="66"/>
  <c r="AR48" i="66"/>
  <c r="AY67" i="65"/>
  <c r="BA68" i="65"/>
  <c r="AZ56" i="65"/>
  <c r="AJ56" i="65"/>
  <c r="AW55" i="65"/>
  <c r="AG91" i="65"/>
  <c r="AY77" i="65"/>
  <c r="AP46" i="65"/>
  <c r="AT55" i="65"/>
  <c r="AD55" i="65"/>
  <c r="AX65" i="65"/>
  <c r="AL49" i="66"/>
  <c r="AW48" i="66"/>
  <c r="AO48" i="66"/>
  <c r="AG48" i="66"/>
  <c r="AA53" i="65"/>
  <c r="AY89" i="65"/>
  <c r="BC53" i="65"/>
  <c r="AQ53" i="65"/>
  <c r="AY80" i="65"/>
  <c r="AX77" i="65"/>
  <c r="AY92" i="65"/>
  <c r="AM89" i="65"/>
  <c r="AI91" i="65"/>
  <c r="BA55" i="65"/>
  <c r="AX91" i="65"/>
  <c r="AH91" i="65"/>
  <c r="AQ89" i="65"/>
  <c r="AY56" i="65"/>
  <c r="BC92" i="65"/>
  <c r="AI92" i="65"/>
  <c r="AM92" i="65"/>
  <c r="AY91" i="65"/>
  <c r="AX68" i="65"/>
  <c r="AZ79" i="65"/>
  <c r="BA48" i="66"/>
  <c r="BE83" i="65"/>
  <c r="AX92" i="65"/>
  <c r="AW92" i="65"/>
  <c r="AG56" i="65"/>
  <c r="BD80" i="65"/>
  <c r="AZ80" i="65"/>
  <c r="AV56" i="65"/>
  <c r="AT96" i="65"/>
  <c r="AM53" i="65"/>
  <c r="BA67" i="65"/>
  <c r="AX67" i="65"/>
  <c r="F8" i="112"/>
  <c r="BA95" i="65"/>
  <c r="BD79" i="65"/>
  <c r="F9" i="112"/>
  <c r="AN92" i="65"/>
  <c r="BC79" i="65"/>
  <c r="AX80" i="65"/>
  <c r="BE80" i="65"/>
  <c r="BA79" i="65"/>
  <c r="AK91" i="65"/>
  <c r="AQ92" i="65"/>
  <c r="AI56" i="65"/>
  <c r="AX53" i="65"/>
  <c r="AP53" i="65"/>
  <c r="AL53" i="65"/>
  <c r="AH14" i="65"/>
  <c r="AH42" i="65" s="1"/>
  <c r="AH49" i="65" s="1"/>
  <c r="AH26" i="113" s="1"/>
  <c r="BC56" i="65"/>
  <c r="BC68" i="65"/>
  <c r="AD53" i="65"/>
  <c r="AC14" i="65"/>
  <c r="AC42" i="65" s="1"/>
  <c r="AR14" i="65"/>
  <c r="AR42" i="65" s="1"/>
  <c r="AB14" i="65"/>
  <c r="AQ14" i="65"/>
  <c r="AQ5" i="65" s="1"/>
  <c r="AA42" i="65"/>
  <c r="AW49" i="66"/>
  <c r="BA71" i="65"/>
  <c r="AT53" i="65"/>
  <c r="AW14" i="65"/>
  <c r="AW5" i="65" s="1"/>
  <c r="BD14" i="65"/>
  <c r="AN14" i="65"/>
  <c r="AN5" i="65" s="1"/>
  <c r="BC14" i="65"/>
  <c r="AM14" i="65"/>
  <c r="AM5" i="65" s="1"/>
  <c r="AQ48" i="66"/>
  <c r="AS14" i="65"/>
  <c r="AS5" i="65" s="1"/>
  <c r="AZ14" i="65"/>
  <c r="AZ5" i="65" s="1"/>
  <c r="AJ14" i="65"/>
  <c r="AJ5" i="65" s="1"/>
  <c r="AY14" i="65"/>
  <c r="AY5" i="65" s="1"/>
  <c r="AI14" i="65"/>
  <c r="AI5" i="65" s="1"/>
  <c r="BE14" i="65"/>
  <c r="AK14" i="65"/>
  <c r="AK5" i="65" s="1"/>
  <c r="AV14" i="65"/>
  <c r="AV5" i="65" s="1"/>
  <c r="AF14" i="65"/>
  <c r="AF5" i="65" s="1"/>
  <c r="AE14" i="65"/>
  <c r="AE5" i="65" s="1"/>
  <c r="BA14" i="65"/>
  <c r="BA5" i="65" s="1"/>
  <c r="AV71" i="65"/>
  <c r="AV59" i="65"/>
  <c r="AV95" i="65"/>
  <c r="AF59" i="65"/>
  <c r="AF95" i="65"/>
  <c r="AR72" i="65"/>
  <c r="AR60" i="65"/>
  <c r="AB96" i="65"/>
  <c r="AB60" i="65"/>
  <c r="AY95" i="65"/>
  <c r="AY83" i="65"/>
  <c r="AY71" i="65"/>
  <c r="AY59" i="65"/>
  <c r="AZ46" i="65"/>
  <c r="AJ46" i="65"/>
  <c r="BD49" i="66"/>
  <c r="AB49" i="66"/>
  <c r="AU96" i="65"/>
  <c r="AU72" i="65"/>
  <c r="AU60" i="65"/>
  <c r="AE96" i="65"/>
  <c r="AE60" i="65"/>
  <c r="AY48" i="66"/>
  <c r="BC49" i="66"/>
  <c r="AU49" i="66"/>
  <c r="AM49" i="66"/>
  <c r="AE49" i="66"/>
  <c r="AI95" i="65"/>
  <c r="AI59" i="65"/>
  <c r="AX48" i="66"/>
  <c r="AL95" i="65"/>
  <c r="AL59" i="65"/>
  <c r="AH48" i="66"/>
  <c r="AT46" i="65"/>
  <c r="AS96" i="65"/>
  <c r="AW59" i="65"/>
  <c r="BA46" i="65"/>
  <c r="BB94" i="65" s="1"/>
  <c r="AO46" i="65"/>
  <c r="AK46" i="65"/>
  <c r="AL94" i="65" s="1"/>
  <c r="AY46" i="65"/>
  <c r="AI46" i="65"/>
  <c r="AW65" i="65"/>
  <c r="AW89" i="65"/>
  <c r="AW53" i="65"/>
  <c r="AG89" i="65"/>
  <c r="AG53" i="65"/>
  <c r="AS59" i="65"/>
  <c r="BD65" i="65"/>
  <c r="BD89" i="65"/>
  <c r="BD77" i="65"/>
  <c r="BD53" i="65"/>
  <c r="AN89" i="65"/>
  <c r="AN53" i="65"/>
  <c r="AX89" i="65"/>
  <c r="AR71" i="65"/>
  <c r="AR59" i="65"/>
  <c r="AR95" i="65"/>
  <c r="AB59" i="65"/>
  <c r="AB95" i="65"/>
  <c r="AO49" i="66"/>
  <c r="BD96" i="65"/>
  <c r="BD72" i="65"/>
  <c r="BD60" i="65"/>
  <c r="BD84" i="65"/>
  <c r="AN96" i="65"/>
  <c r="AN60" i="65"/>
  <c r="AJ48" i="66"/>
  <c r="AB48" i="66"/>
  <c r="AV46" i="65"/>
  <c r="AF46" i="65"/>
  <c r="AR49" i="66"/>
  <c r="AJ49" i="66"/>
  <c r="AA60" i="65"/>
  <c r="AM48" i="66"/>
  <c r="AE48" i="66"/>
  <c r="AK60" i="65"/>
  <c r="AM95" i="65"/>
  <c r="AM59" i="65"/>
  <c r="D12" i="112"/>
  <c r="AP95" i="65"/>
  <c r="AP71" i="65"/>
  <c r="AP59" i="65"/>
  <c r="AL48" i="66"/>
  <c r="AT60" i="65"/>
  <c r="AD60" i="65"/>
  <c r="AG60" i="65"/>
  <c r="BA59" i="65"/>
  <c r="AD46" i="65"/>
  <c r="AC60" i="65"/>
  <c r="AW71" i="65"/>
  <c r="AM46" i="65"/>
  <c r="AS65" i="65"/>
  <c r="AS89" i="65"/>
  <c r="AS53" i="65"/>
  <c r="AC89" i="65"/>
  <c r="AC53" i="65"/>
  <c r="AX60" i="65"/>
  <c r="AP60" i="65"/>
  <c r="AO60" i="65"/>
  <c r="AS71" i="65"/>
  <c r="AZ65" i="65"/>
  <c r="AZ89" i="65"/>
  <c r="AZ77" i="65"/>
  <c r="AZ53" i="65"/>
  <c r="AJ89" i="65"/>
  <c r="AJ53" i="65"/>
  <c r="AD89" i="65"/>
  <c r="BC36" i="65"/>
  <c r="AN59" i="65"/>
  <c r="AN95" i="65"/>
  <c r="AZ96" i="65"/>
  <c r="AZ72" i="65"/>
  <c r="AZ60" i="65"/>
  <c r="AZ84" i="65"/>
  <c r="AJ96" i="65"/>
  <c r="AJ60" i="65"/>
  <c r="AR46" i="65"/>
  <c r="AB46" i="65"/>
  <c r="AA48" i="66"/>
  <c r="BC84" i="65"/>
  <c r="BC96" i="65"/>
  <c r="BC72" i="65"/>
  <c r="BC60" i="65"/>
  <c r="AM96" i="65"/>
  <c r="AM60" i="65"/>
  <c r="AU48" i="66"/>
  <c r="AY49" i="66"/>
  <c r="AQ49" i="66"/>
  <c r="AI49" i="66"/>
  <c r="AA49" i="66"/>
  <c r="AK96" i="65"/>
  <c r="AQ95" i="65"/>
  <c r="AQ71" i="65"/>
  <c r="AQ59" i="65"/>
  <c r="AA59" i="65"/>
  <c r="AT95" i="65"/>
  <c r="AT71" i="65"/>
  <c r="AT59" i="65"/>
  <c r="AP48" i="66"/>
  <c r="AD95" i="65"/>
  <c r="AD59" i="65"/>
  <c r="AO59" i="65"/>
  <c r="AW60" i="65"/>
  <c r="AS60" i="65"/>
  <c r="AC96" i="65"/>
  <c r="AG95" i="65"/>
  <c r="AS46" i="65"/>
  <c r="AC46" i="65"/>
  <c r="BC94" i="65"/>
  <c r="BE65" i="65"/>
  <c r="BE89" i="65"/>
  <c r="BE77" i="65"/>
  <c r="BE53" i="65"/>
  <c r="AO89" i="65"/>
  <c r="AO53" i="65"/>
  <c r="AO96" i="65"/>
  <c r="AC95" i="65"/>
  <c r="AV65" i="65"/>
  <c r="AV89" i="65"/>
  <c r="AV53" i="65"/>
  <c r="AF89" i="65"/>
  <c r="AF53" i="65"/>
  <c r="BE36" i="65"/>
  <c r="AZ71" i="65"/>
  <c r="AZ59" i="65"/>
  <c r="AZ83" i="65"/>
  <c r="AZ95" i="65"/>
  <c r="AJ59" i="65"/>
  <c r="AJ95" i="65"/>
  <c r="BA49" i="66"/>
  <c r="AC49" i="66"/>
  <c r="AV96" i="65"/>
  <c r="AV72" i="65"/>
  <c r="AV60" i="65"/>
  <c r="AF96" i="65"/>
  <c r="AF60" i="65"/>
  <c r="AV48" i="66"/>
  <c r="BC95" i="65"/>
  <c r="BC83" i="65"/>
  <c r="BC71" i="65"/>
  <c r="BC59" i="65"/>
  <c r="AN46" i="65"/>
  <c r="AY84" i="65"/>
  <c r="AY96" i="65"/>
  <c r="AY72" i="65"/>
  <c r="AY60" i="65"/>
  <c r="AI96" i="65"/>
  <c r="AI60" i="65"/>
  <c r="AI48" i="66"/>
  <c r="AU95" i="65"/>
  <c r="AU71" i="65"/>
  <c r="AU59" i="65"/>
  <c r="AE95" i="65"/>
  <c r="AE59" i="65"/>
  <c r="F12" i="112"/>
  <c r="AX95" i="65"/>
  <c r="AX83" i="65"/>
  <c r="AX71" i="65"/>
  <c r="AX59" i="65"/>
  <c r="AT48" i="66"/>
  <c r="AH95" i="65"/>
  <c r="AH59" i="65"/>
  <c r="AD48" i="66"/>
  <c r="BE59" i="65"/>
  <c r="AL60" i="65"/>
  <c r="BA83" i="65"/>
  <c r="AW95" i="65"/>
  <c r="AG59" i="65"/>
  <c r="AW46" i="65"/>
  <c r="AG46" i="65"/>
  <c r="AU46" i="65"/>
  <c r="AQ46" i="65"/>
  <c r="AE46" i="65"/>
  <c r="AA46" i="65"/>
  <c r="BA65" i="65"/>
  <c r="BA89" i="65"/>
  <c r="BA77" i="65"/>
  <c r="BA53" i="65"/>
  <c r="AK89" i="65"/>
  <c r="AK53" i="65"/>
  <c r="AS95" i="65"/>
  <c r="AC59" i="65"/>
  <c r="AR65" i="65"/>
  <c r="AR89" i="65"/>
  <c r="AR53" i="65"/>
  <c r="AB89" i="65"/>
  <c r="AB53" i="65"/>
  <c r="BD36" i="65"/>
  <c r="AH89" i="65"/>
  <c r="AN22" i="64"/>
  <c r="AK34" i="64"/>
  <c r="AN28" i="64"/>
  <c r="AN26" i="64"/>
  <c r="AK81" i="64"/>
  <c r="AZ62" i="64"/>
  <c r="BA48" i="64"/>
  <c r="AY76" i="64"/>
  <c r="AY62" i="64"/>
  <c r="AY34" i="64"/>
  <c r="AY48" i="64"/>
  <c r="AY15" i="64"/>
  <c r="AY25" i="64" s="1"/>
  <c r="AI34" i="64"/>
  <c r="AI76" i="64"/>
  <c r="AI15" i="64"/>
  <c r="AN30" i="64"/>
  <c r="AM81" i="64"/>
  <c r="AM39" i="64"/>
  <c r="AP76" i="64"/>
  <c r="AP48" i="64"/>
  <c r="AP15" i="64"/>
  <c r="BB58" i="64" s="1"/>
  <c r="AP34" i="64"/>
  <c r="AS48" i="64"/>
  <c r="AN24" i="64"/>
  <c r="AG81" i="64"/>
  <c r="AG39" i="64"/>
  <c r="AZ48" i="64"/>
  <c r="AV34" i="64"/>
  <c r="AG15" i="64"/>
  <c r="AN81" i="64"/>
  <c r="AN25" i="64"/>
  <c r="AN39" i="64"/>
  <c r="AU76" i="64"/>
  <c r="AU48" i="64"/>
  <c r="AU34" i="64"/>
  <c r="AU15" i="64"/>
  <c r="AU20" i="64" s="1"/>
  <c r="AE76" i="64"/>
  <c r="AE34" i="64"/>
  <c r="AE15" i="64"/>
  <c r="AE20" i="64" s="1"/>
  <c r="AQ81" i="64"/>
  <c r="AQ53" i="64"/>
  <c r="AQ39" i="64"/>
  <c r="AT76" i="64"/>
  <c r="AT48" i="64"/>
  <c r="AT34" i="64"/>
  <c r="AT15" i="64"/>
  <c r="AD76" i="64"/>
  <c r="AD34" i="64"/>
  <c r="AD15" i="64"/>
  <c r="AO81" i="64"/>
  <c r="AO39" i="64"/>
  <c r="AR81" i="64"/>
  <c r="AR53" i="64"/>
  <c r="AR39" i="64"/>
  <c r="AI81" i="64"/>
  <c r="AI39" i="64"/>
  <c r="AL76" i="64"/>
  <c r="AL34" i="64"/>
  <c r="AL15" i="64"/>
  <c r="BA53" i="64"/>
  <c r="BA39" i="64"/>
  <c r="BA67" i="64"/>
  <c r="BA81" i="64"/>
  <c r="AZ76" i="64"/>
  <c r="AV48" i="64"/>
  <c r="AN23" i="64"/>
  <c r="AZ81" i="64"/>
  <c r="AZ53" i="64"/>
  <c r="AZ67" i="64"/>
  <c r="AZ39" i="64"/>
  <c r="AJ81" i="64"/>
  <c r="AJ39" i="64"/>
  <c r="AQ76" i="64"/>
  <c r="AQ34" i="64"/>
  <c r="AQ15" i="64"/>
  <c r="AQ20" i="64" s="1"/>
  <c r="AQ48" i="64"/>
  <c r="AA34" i="64"/>
  <c r="AA15" i="64"/>
  <c r="BB44" i="64" s="1"/>
  <c r="AN20" i="64"/>
  <c r="BA34" i="64"/>
  <c r="AB81" i="64"/>
  <c r="AB39" i="64"/>
  <c r="AY81" i="64"/>
  <c r="AY67" i="64"/>
  <c r="AY53" i="64"/>
  <c r="AY39" i="64"/>
  <c r="AU81" i="64"/>
  <c r="AU39" i="64"/>
  <c r="AU53" i="64"/>
  <c r="AE81" i="64"/>
  <c r="AE39" i="64"/>
  <c r="AX76" i="64"/>
  <c r="AX62" i="64"/>
  <c r="AX48" i="64"/>
  <c r="AX15" i="64"/>
  <c r="BB72" i="64" s="1"/>
  <c r="AX34" i="64"/>
  <c r="AH76" i="64"/>
  <c r="AH15" i="64"/>
  <c r="AH20" i="64" s="1"/>
  <c r="AH34" i="64"/>
  <c r="AN27" i="64"/>
  <c r="AP81" i="64"/>
  <c r="AW81" i="64"/>
  <c r="AW53" i="64"/>
  <c r="AW39" i="64"/>
  <c r="AR48" i="64"/>
  <c r="AV81" i="64"/>
  <c r="AV53" i="64"/>
  <c r="AV39" i="64"/>
  <c r="AF81" i="64"/>
  <c r="AF39" i="64"/>
  <c r="AM76" i="64"/>
  <c r="AM34" i="64"/>
  <c r="AM15" i="64"/>
  <c r="AN86" i="64" s="1"/>
  <c r="AO15" i="64"/>
  <c r="AO25" i="64" s="1"/>
  <c r="AZ21" i="64" l="1"/>
  <c r="BE60" i="65"/>
  <c r="AH5" i="65"/>
  <c r="AO5" i="65"/>
  <c r="AT5" i="65"/>
  <c r="AL5" i="65"/>
  <c r="AC5" i="65"/>
  <c r="AX5" i="65"/>
  <c r="AD5" i="65"/>
  <c r="AR5" i="65"/>
  <c r="AP42" i="65"/>
  <c r="AP5" i="65"/>
  <c r="BD95" i="65"/>
  <c r="AB42" i="65"/>
  <c r="AB5" i="65"/>
  <c r="BA8" i="113"/>
  <c r="BD71" i="65"/>
  <c r="AR21" i="64"/>
  <c r="AZ25" i="64"/>
  <c r="BD83" i="65"/>
  <c r="BE96" i="65"/>
  <c r="BE72" i="65"/>
  <c r="BE95" i="65"/>
  <c r="AY64" i="100"/>
  <c r="BD100" i="66"/>
  <c r="BE100" i="66"/>
  <c r="AI57" i="100"/>
  <c r="BD94" i="65"/>
  <c r="BD87" i="66"/>
  <c r="BE31" i="66"/>
  <c r="BC31" i="66"/>
  <c r="BC36" i="66"/>
  <c r="BD31" i="66"/>
  <c r="BD36" i="66"/>
  <c r="BD47" i="66"/>
  <c r="BD50" i="66" s="1"/>
  <c r="AZ5" i="113"/>
  <c r="AZ24" i="64"/>
  <c r="AV29" i="64"/>
  <c r="BB58" i="66"/>
  <c r="H22" i="112"/>
  <c r="BB57" i="66"/>
  <c r="H21" i="112"/>
  <c r="AZ29" i="64"/>
  <c r="AZ23" i="64"/>
  <c r="AZ8" i="113"/>
  <c r="AZ20" i="64"/>
  <c r="AZ26" i="64"/>
  <c r="AZ22" i="64"/>
  <c r="AJ26" i="64"/>
  <c r="AF48" i="76"/>
  <c r="AZ30" i="64"/>
  <c r="AZ28" i="64"/>
  <c r="BA28" i="64"/>
  <c r="AB54" i="74"/>
  <c r="AW5" i="66"/>
  <c r="AW36" i="66" s="1"/>
  <c r="BA24" i="64"/>
  <c r="AZ55" i="66"/>
  <c r="AC24" i="64"/>
  <c r="AN64" i="100"/>
  <c r="BA22" i="64"/>
  <c r="BA29" i="64"/>
  <c r="AJ28" i="64"/>
  <c r="AC20" i="64"/>
  <c r="AP32" i="76"/>
  <c r="AS64" i="100"/>
  <c r="AJ29" i="64"/>
  <c r="BA27" i="64"/>
  <c r="BA5" i="113"/>
  <c r="AC30" i="64"/>
  <c r="AV22" i="64"/>
  <c r="AV28" i="64"/>
  <c r="AV36" i="74"/>
  <c r="AV27" i="64"/>
  <c r="AW22" i="64"/>
  <c r="AT32" i="76"/>
  <c r="AU57" i="100"/>
  <c r="AR39" i="100"/>
  <c r="BA39" i="100"/>
  <c r="AW26" i="64"/>
  <c r="AW25" i="64"/>
  <c r="AV30" i="64"/>
  <c r="AW20" i="64"/>
  <c r="AW30" i="64"/>
  <c r="AV26" i="64"/>
  <c r="AW27" i="64"/>
  <c r="AW21" i="64"/>
  <c r="AR27" i="74"/>
  <c r="AQ53" i="74"/>
  <c r="AV25" i="64"/>
  <c r="AC86" i="64"/>
  <c r="AW86" i="64"/>
  <c r="AV21" i="64"/>
  <c r="AV24" i="64"/>
  <c r="AV23" i="64"/>
  <c r="AW29" i="64"/>
  <c r="AW23" i="64"/>
  <c r="AE48" i="76"/>
  <c r="AW28" i="64"/>
  <c r="BC69" i="66"/>
  <c r="AP69" i="66"/>
  <c r="AP5" i="66"/>
  <c r="AP36" i="66" s="1"/>
  <c r="D20" i="112"/>
  <c r="AD5" i="66"/>
  <c r="AD36" i="66" s="1"/>
  <c r="AA64" i="100"/>
  <c r="AZ50" i="100"/>
  <c r="AX50" i="100"/>
  <c r="AO64" i="100"/>
  <c r="AE54" i="74"/>
  <c r="AB22" i="64"/>
  <c r="AJ21" i="64"/>
  <c r="AC29" i="64"/>
  <c r="AC27" i="64"/>
  <c r="AC22" i="64"/>
  <c r="AK10" i="74"/>
  <c r="AK14" i="74" s="1"/>
  <c r="AM64" i="100"/>
  <c r="AB20" i="64"/>
  <c r="AR26" i="64"/>
  <c r="AR24" i="64"/>
  <c r="AR29" i="64"/>
  <c r="AJ20" i="64"/>
  <c r="AJ27" i="64"/>
  <c r="AB23" i="64"/>
  <c r="AJ22" i="64"/>
  <c r="AJ25" i="64"/>
  <c r="AK30" i="64"/>
  <c r="AR23" i="64"/>
  <c r="AB28" i="64"/>
  <c r="AJ86" i="64"/>
  <c r="AC28" i="64"/>
  <c r="AC23" i="64"/>
  <c r="AB21" i="64"/>
  <c r="AB30" i="64"/>
  <c r="AR20" i="64"/>
  <c r="AR27" i="64"/>
  <c r="AR28" i="64"/>
  <c r="AJ24" i="64"/>
  <c r="AB25" i="64"/>
  <c r="AJ30" i="64"/>
  <c r="AR25" i="64"/>
  <c r="AB27" i="64"/>
  <c r="AR30" i="64"/>
  <c r="AC25" i="64"/>
  <c r="AC21" i="64"/>
  <c r="AY35" i="74"/>
  <c r="AV32" i="76"/>
  <c r="AS57" i="100"/>
  <c r="AD64" i="100"/>
  <c r="AF57" i="100"/>
  <c r="AR57" i="100"/>
  <c r="BB84" i="66"/>
  <c r="BB97" i="66"/>
  <c r="AB24" i="76"/>
  <c r="AH24" i="76"/>
  <c r="AD24" i="76"/>
  <c r="AF26" i="64"/>
  <c r="AF28" i="64"/>
  <c r="AM24" i="76"/>
  <c r="AK24" i="76"/>
  <c r="AQ10" i="74"/>
  <c r="AW54" i="74"/>
  <c r="AR64" i="100"/>
  <c r="AR50" i="100"/>
  <c r="AQ96" i="65"/>
  <c r="AR96" i="65"/>
  <c r="AQ72" i="65"/>
  <c r="AQ60" i="65"/>
  <c r="BB96" i="65"/>
  <c r="BA96" i="65"/>
  <c r="BA60" i="65"/>
  <c r="BA84" i="65"/>
  <c r="BA72" i="65"/>
  <c r="AG42" i="65"/>
  <c r="AH90" i="65" s="1"/>
  <c r="AX5" i="66"/>
  <c r="AX36" i="66" s="1"/>
  <c r="AQ24" i="76"/>
  <c r="BA24" i="76"/>
  <c r="BB71" i="66"/>
  <c r="AG50" i="100"/>
  <c r="AT24" i="76"/>
  <c r="AU24" i="76"/>
  <c r="AN24" i="76"/>
  <c r="AL24" i="76"/>
  <c r="AT66" i="65"/>
  <c r="AL58" i="65"/>
  <c r="BB58" i="65"/>
  <c r="BD82" i="65"/>
  <c r="BB82" i="65"/>
  <c r="BA9" i="76"/>
  <c r="BB49" i="76" s="1"/>
  <c r="BB46" i="76"/>
  <c r="BE30" i="76"/>
  <c r="BB30" i="76"/>
  <c r="BC30" i="76"/>
  <c r="BD30" i="76"/>
  <c r="BE40" i="76"/>
  <c r="BB40" i="76"/>
  <c r="BC40" i="76"/>
  <c r="BD40" i="76"/>
  <c r="AA24" i="76"/>
  <c r="BE24" i="76"/>
  <c r="BB24" i="76"/>
  <c r="BC24" i="76"/>
  <c r="BD24" i="76"/>
  <c r="BD70" i="65"/>
  <c r="BB70" i="65"/>
  <c r="F7" i="112"/>
  <c r="BB78" i="65"/>
  <c r="BE38" i="76"/>
  <c r="BB38" i="76"/>
  <c r="BC38" i="76"/>
  <c r="BD38" i="76"/>
  <c r="BA32" i="76"/>
  <c r="BE32" i="76"/>
  <c r="BB32" i="76"/>
  <c r="BC32" i="76"/>
  <c r="BD32" i="76"/>
  <c r="D7" i="112"/>
  <c r="BB66" i="65"/>
  <c r="AA22" i="76"/>
  <c r="BE22" i="76"/>
  <c r="BB22" i="76"/>
  <c r="BC22" i="76"/>
  <c r="BD22" i="76"/>
  <c r="AO50" i="100"/>
  <c r="AE39" i="100"/>
  <c r="AJ64" i="100"/>
  <c r="AF39" i="100"/>
  <c r="AC14" i="74"/>
  <c r="AC15" i="74"/>
  <c r="AC38" i="113"/>
  <c r="AC18" i="74"/>
  <c r="AC16" i="74"/>
  <c r="AP24" i="76"/>
  <c r="BA50" i="100"/>
  <c r="AT5" i="66"/>
  <c r="AT36" i="66" s="1"/>
  <c r="AZ53" i="74"/>
  <c r="F20" i="112"/>
  <c r="AY53" i="74"/>
  <c r="AF25" i="64"/>
  <c r="AF23" i="64"/>
  <c r="AP53" i="74"/>
  <c r="AR200" i="100"/>
  <c r="AL48" i="76"/>
  <c r="AK26" i="74"/>
  <c r="AJ24" i="76"/>
  <c r="AW32" i="76"/>
  <c r="AQ48" i="76"/>
  <c r="BA57" i="100"/>
  <c r="AU54" i="74"/>
  <c r="AP48" i="76"/>
  <c r="AZ64" i="100"/>
  <c r="AF21" i="64"/>
  <c r="AO10" i="74"/>
  <c r="AO38" i="113" s="1"/>
  <c r="AQ32" i="76"/>
  <c r="AV86" i="64"/>
  <c r="AF24" i="64"/>
  <c r="AF27" i="64"/>
  <c r="AS5" i="66"/>
  <c r="AS36" i="66" s="1"/>
  <c r="AJ48" i="76"/>
  <c r="AV48" i="76"/>
  <c r="AQ64" i="100"/>
  <c r="AB64" i="100"/>
  <c r="AC57" i="100"/>
  <c r="AS32" i="76"/>
  <c r="AT64" i="100"/>
  <c r="AJ50" i="100"/>
  <c r="AI39" i="100"/>
  <c r="BC95" i="66"/>
  <c r="AU39" i="100"/>
  <c r="AS50" i="100"/>
  <c r="AV39" i="100"/>
  <c r="AK50" i="100"/>
  <c r="AJ39" i="100"/>
  <c r="AK57" i="100"/>
  <c r="AE13" i="76"/>
  <c r="AE45" i="113"/>
  <c r="AE16" i="76"/>
  <c r="AE15" i="76"/>
  <c r="AE14" i="76"/>
  <c r="AS25" i="64"/>
  <c r="AS30" i="64"/>
  <c r="AF30" i="64"/>
  <c r="BA20" i="64"/>
  <c r="BA23" i="64"/>
  <c r="BA30" i="64"/>
  <c r="AK54" i="74"/>
  <c r="BB83" i="66"/>
  <c r="AO9" i="76"/>
  <c r="AO15" i="76" s="1"/>
  <c r="AG48" i="76"/>
  <c r="AE27" i="74"/>
  <c r="AZ24" i="76"/>
  <c r="AV24" i="76"/>
  <c r="AE24" i="76"/>
  <c r="AS24" i="76"/>
  <c r="AN9" i="76"/>
  <c r="AN13" i="76" s="1"/>
  <c r="AE64" i="100"/>
  <c r="BB96" i="66"/>
  <c r="AF29" i="64"/>
  <c r="BA25" i="64"/>
  <c r="AF22" i="64"/>
  <c r="BA21" i="64"/>
  <c r="BA26" i="64"/>
  <c r="BA86" i="64"/>
  <c r="AE94" i="66"/>
  <c r="AV53" i="74"/>
  <c r="AT48" i="76"/>
  <c r="AW48" i="76"/>
  <c r="AW24" i="76"/>
  <c r="AW50" i="100"/>
  <c r="AH57" i="100"/>
  <c r="AG57" i="100"/>
  <c r="AE57" i="100"/>
  <c r="AV200" i="100"/>
  <c r="AD48" i="76"/>
  <c r="AW9" i="76"/>
  <c r="AW14" i="76" s="1"/>
  <c r="AS48" i="76"/>
  <c r="AS27" i="74"/>
  <c r="AD50" i="100"/>
  <c r="AC39" i="100"/>
  <c r="AN39" i="100"/>
  <c r="AL64" i="100"/>
  <c r="AH50" i="100"/>
  <c r="BA27" i="74"/>
  <c r="AV27" i="74"/>
  <c r="AX35" i="74"/>
  <c r="AU27" i="74"/>
  <c r="AY44" i="74"/>
  <c r="AH27" i="74"/>
  <c r="AN27" i="74"/>
  <c r="AT27" i="74"/>
  <c r="AX44" i="74"/>
  <c r="AV54" i="74"/>
  <c r="AD27" i="74"/>
  <c r="AX27" i="74"/>
  <c r="AO27" i="74"/>
  <c r="AB27" i="74"/>
  <c r="AK39" i="100"/>
  <c r="AT50" i="100"/>
  <c r="AZ44" i="74"/>
  <c r="AY27" i="74"/>
  <c r="AM27" i="74"/>
  <c r="AC27" i="74"/>
  <c r="AI24" i="76"/>
  <c r="AV57" i="100"/>
  <c r="AK5" i="66"/>
  <c r="AK36" i="66" s="1"/>
  <c r="AW27" i="74"/>
  <c r="AZ39" i="100"/>
  <c r="AP39" i="100"/>
  <c r="AX57" i="100"/>
  <c r="AF27" i="74"/>
  <c r="AL39" i="100"/>
  <c r="AF50" i="100"/>
  <c r="AP200" i="100"/>
  <c r="AY13" i="76"/>
  <c r="AY45" i="113"/>
  <c r="AK26" i="64"/>
  <c r="AK86" i="64"/>
  <c r="AX95" i="66"/>
  <c r="AY24" i="76"/>
  <c r="BC82" i="66"/>
  <c r="AS86" i="64"/>
  <c r="AI54" i="74"/>
  <c r="AS200" i="100"/>
  <c r="AQ200" i="100"/>
  <c r="AX69" i="66"/>
  <c r="AF54" i="74"/>
  <c r="AY32" i="76"/>
  <c r="AS23" i="76"/>
  <c r="BA200" i="100"/>
  <c r="AL5" i="66"/>
  <c r="AS134" i="100"/>
  <c r="AQ134" i="100"/>
  <c r="AU134" i="100"/>
  <c r="BD83" i="66"/>
  <c r="AK25" i="64"/>
  <c r="AS21" i="64"/>
  <c r="AK27" i="64"/>
  <c r="AK29" i="64"/>
  <c r="AH5" i="66"/>
  <c r="AH36" i="66" s="1"/>
  <c r="AM200" i="100"/>
  <c r="AS9" i="76"/>
  <c r="AS45" i="113" s="1"/>
  <c r="AQ27" i="74"/>
  <c r="AS31" i="76"/>
  <c r="AU53" i="74"/>
  <c r="BB82" i="66"/>
  <c r="AR53" i="74"/>
  <c r="AV64" i="100"/>
  <c r="BD96" i="66"/>
  <c r="AJ57" i="100"/>
  <c r="AZ57" i="100"/>
  <c r="AW26" i="74"/>
  <c r="BC50" i="66"/>
  <c r="AL50" i="100"/>
  <c r="AT39" i="100"/>
  <c r="AM39" i="100"/>
  <c r="AD39" i="100"/>
  <c r="AW57" i="100"/>
  <c r="AW200" i="100"/>
  <c r="AP57" i="100"/>
  <c r="AB50" i="100"/>
  <c r="AN50" i="100"/>
  <c r="AC50" i="100"/>
  <c r="BD70" i="66"/>
  <c r="AU64" i="100"/>
  <c r="AY39" i="100"/>
  <c r="AL57" i="100"/>
  <c r="AG39" i="100"/>
  <c r="AM57" i="100"/>
  <c r="AT36" i="74"/>
  <c r="BD36" i="74"/>
  <c r="BE36" i="74"/>
  <c r="BC36" i="74"/>
  <c r="BB36" i="74"/>
  <c r="BB45" i="74"/>
  <c r="BD45" i="74"/>
  <c r="BE45" i="74"/>
  <c r="BC45" i="74"/>
  <c r="AY18" i="74"/>
  <c r="BB101" i="100"/>
  <c r="BC101" i="100"/>
  <c r="BD101" i="100"/>
  <c r="BE101" i="100"/>
  <c r="AR10" i="74"/>
  <c r="AR38" i="113" s="1"/>
  <c r="BB69" i="66"/>
  <c r="AY14" i="76"/>
  <c r="AR35" i="74"/>
  <c r="BA36" i="74"/>
  <c r="AJ27" i="74"/>
  <c r="AR54" i="74"/>
  <c r="AF24" i="76"/>
  <c r="AO24" i="76"/>
  <c r="AA27" i="74"/>
  <c r="BC27" i="74"/>
  <c r="BE27" i="74"/>
  <c r="BB27" i="74"/>
  <c r="BD27" i="74"/>
  <c r="AA39" i="100"/>
  <c r="AX134" i="100"/>
  <c r="BC167" i="100"/>
  <c r="BD167" i="100"/>
  <c r="BB167" i="100"/>
  <c r="BE167" i="100"/>
  <c r="BA58" i="64"/>
  <c r="BC58" i="64"/>
  <c r="BD58" i="64"/>
  <c r="BE58" i="64"/>
  <c r="BD72" i="64"/>
  <c r="BE72" i="64"/>
  <c r="BC72" i="64"/>
  <c r="AG38" i="113"/>
  <c r="AW134" i="100"/>
  <c r="AD53" i="74"/>
  <c r="AG15" i="74"/>
  <c r="AC16" i="76"/>
  <c r="BA45" i="74"/>
  <c r="AX54" i="74"/>
  <c r="AD10" i="74"/>
  <c r="AD18" i="74" s="1"/>
  <c r="AH26" i="74"/>
  <c r="BE26" i="74"/>
  <c r="BC26" i="74"/>
  <c r="BD26" i="74"/>
  <c r="BB26" i="74"/>
  <c r="AO48" i="76"/>
  <c r="BB134" i="100"/>
  <c r="BC134" i="100"/>
  <c r="BD134" i="100"/>
  <c r="BE134" i="100"/>
  <c r="BC97" i="66"/>
  <c r="AZ86" i="64"/>
  <c r="AN44" i="64"/>
  <c r="BD44" i="64"/>
  <c r="BC44" i="64"/>
  <c r="BE44" i="64"/>
  <c r="BB48" i="66"/>
  <c r="BA134" i="100"/>
  <c r="AB24" i="64"/>
  <c r="BE43" i="66"/>
  <c r="BE50" i="66" s="1"/>
  <c r="AB26" i="64"/>
  <c r="AC14" i="76"/>
  <c r="AX10" i="74"/>
  <c r="AX18" i="74" s="1"/>
  <c r="AX45" i="74"/>
  <c r="AY45" i="74"/>
  <c r="AE53" i="74"/>
  <c r="AZ134" i="100"/>
  <c r="BE44" i="74"/>
  <c r="BD44" i="74"/>
  <c r="BB44" i="74"/>
  <c r="BC44" i="74"/>
  <c r="BC96" i="66"/>
  <c r="BB70" i="66"/>
  <c r="BE96" i="66"/>
  <c r="AK27" i="74"/>
  <c r="AH39" i="100"/>
  <c r="AG27" i="74"/>
  <c r="AI13" i="76"/>
  <c r="AI15" i="76"/>
  <c r="AI16" i="76"/>
  <c r="AI45" i="113"/>
  <c r="AI14" i="76"/>
  <c r="AQ39" i="100"/>
  <c r="AN57" i="100"/>
  <c r="AF64" i="100"/>
  <c r="AS39" i="100"/>
  <c r="AC53" i="74"/>
  <c r="AP50" i="100"/>
  <c r="AX39" i="100"/>
  <c r="AO39" i="100"/>
  <c r="AA57" i="100"/>
  <c r="AO57" i="100"/>
  <c r="AQ57" i="100"/>
  <c r="AB57" i="100"/>
  <c r="AT47" i="76"/>
  <c r="AN200" i="100"/>
  <c r="AW39" i="100"/>
  <c r="AV50" i="100"/>
  <c r="AG64" i="100"/>
  <c r="AX64" i="100"/>
  <c r="AP134" i="100"/>
  <c r="AR134" i="100"/>
  <c r="AH64" i="100"/>
  <c r="AZ167" i="100"/>
  <c r="BA167" i="100"/>
  <c r="AU50" i="100"/>
  <c r="AV134" i="100"/>
  <c r="AX167" i="100"/>
  <c r="AX200" i="100"/>
  <c r="AL18" i="74"/>
  <c r="AL38" i="113"/>
  <c r="AL16" i="74"/>
  <c r="AL17" i="74"/>
  <c r="AO200" i="100"/>
  <c r="AL27" i="74"/>
  <c r="AG24" i="76"/>
  <c r="AH54" i="74"/>
  <c r="AU25" i="64"/>
  <c r="BC82" i="65"/>
  <c r="AY94" i="66"/>
  <c r="AQ54" i="74"/>
  <c r="AG18" i="74"/>
  <c r="AM50" i="100"/>
  <c r="AM54" i="74"/>
  <c r="AZ40" i="76"/>
  <c r="AP10" i="74"/>
  <c r="AP15" i="74" s="1"/>
  <c r="AX36" i="74"/>
  <c r="AT35" i="74"/>
  <c r="AZ32" i="76"/>
  <c r="AT134" i="100"/>
  <c r="F19" i="112"/>
  <c r="AT53" i="74"/>
  <c r="AS26" i="64"/>
  <c r="AS29" i="64"/>
  <c r="AV58" i="64"/>
  <c r="AR58" i="64"/>
  <c r="AK23" i="64"/>
  <c r="F11" i="112"/>
  <c r="AJ5" i="66"/>
  <c r="AJ36" i="66" s="1"/>
  <c r="AG54" i="74"/>
  <c r="AN10" i="74"/>
  <c r="AN16" i="74" s="1"/>
  <c r="AL54" i="74"/>
  <c r="AY15" i="76"/>
  <c r="AT200" i="100"/>
  <c r="AH18" i="74"/>
  <c r="AU200" i="100"/>
  <c r="AP36" i="74"/>
  <c r="AT10" i="74"/>
  <c r="AT16" i="74" s="1"/>
  <c r="AY16" i="76"/>
  <c r="AZ48" i="76"/>
  <c r="AB48" i="76"/>
  <c r="AU16" i="76"/>
  <c r="AC15" i="76"/>
  <c r="AC45" i="113"/>
  <c r="AU45" i="113"/>
  <c r="AU14" i="76"/>
  <c r="AU15" i="76"/>
  <c r="AJ22" i="76"/>
  <c r="AF22" i="76"/>
  <c r="BA30" i="76"/>
  <c r="BA22" i="76"/>
  <c r="BA38" i="76"/>
  <c r="AP30" i="76"/>
  <c r="AP22" i="76"/>
  <c r="AR24" i="76"/>
  <c r="AR32" i="76"/>
  <c r="AG45" i="113"/>
  <c r="AG14" i="76"/>
  <c r="AG16" i="76"/>
  <c r="AG15" i="76"/>
  <c r="AG13" i="76"/>
  <c r="AU30" i="76"/>
  <c r="AC22" i="76"/>
  <c r="AY22" i="76"/>
  <c r="AS30" i="76"/>
  <c r="BA40" i="76"/>
  <c r="AD22" i="76"/>
  <c r="AT30" i="76"/>
  <c r="AT22" i="76"/>
  <c r="AQ30" i="76"/>
  <c r="AQ22" i="76"/>
  <c r="AZ36" i="74"/>
  <c r="AE22" i="76"/>
  <c r="AI22" i="76"/>
  <c r="AY30" i="76"/>
  <c r="AZ38" i="76"/>
  <c r="AZ30" i="76"/>
  <c r="AZ22" i="76"/>
  <c r="AB22" i="76"/>
  <c r="AV30" i="76"/>
  <c r="AV22" i="76"/>
  <c r="AH22" i="76"/>
  <c r="AX38" i="76"/>
  <c r="AX30" i="76"/>
  <c r="AX22" i="76"/>
  <c r="AM22" i="76"/>
  <c r="AW22" i="76"/>
  <c r="AY38" i="76"/>
  <c r="AR30" i="76"/>
  <c r="AR22" i="76"/>
  <c r="AK9" i="76"/>
  <c r="AK22" i="76"/>
  <c r="AL22" i="76"/>
  <c r="AX40" i="76"/>
  <c r="AX32" i="76"/>
  <c r="AX24" i="76"/>
  <c r="AN22" i="76"/>
  <c r="AO22" i="76"/>
  <c r="AY40" i="76"/>
  <c r="AG22" i="76"/>
  <c r="AU22" i="76"/>
  <c r="AW30" i="76"/>
  <c r="AS22" i="76"/>
  <c r="AH38" i="113"/>
  <c r="AY15" i="74"/>
  <c r="AW35" i="74"/>
  <c r="AY16" i="74"/>
  <c r="AZ45" i="74"/>
  <c r="AA26" i="74"/>
  <c r="AA10" i="74"/>
  <c r="AG28" i="74" s="1"/>
  <c r="AB26" i="74"/>
  <c r="AN26" i="74"/>
  <c r="AX53" i="74"/>
  <c r="AH15" i="74"/>
  <c r="AI26" i="74"/>
  <c r="AR26" i="74"/>
  <c r="AX26" i="74"/>
  <c r="AJ26" i="74"/>
  <c r="BA54" i="74"/>
  <c r="AY38" i="113"/>
  <c r="AH17" i="74"/>
  <c r="AH14" i="74"/>
  <c r="AZ54" i="74"/>
  <c r="AP27" i="74"/>
  <c r="AS36" i="74"/>
  <c r="AP26" i="74"/>
  <c r="AE10" i="74"/>
  <c r="AE17" i="74" s="1"/>
  <c r="AQ26" i="74"/>
  <c r="AC26" i="74"/>
  <c r="AU26" i="74"/>
  <c r="AP54" i="74"/>
  <c r="AZ27" i="74"/>
  <c r="AT26" i="74"/>
  <c r="AF26" i="74"/>
  <c r="AM26" i="74"/>
  <c r="AG26" i="74"/>
  <c r="AD26" i="74"/>
  <c r="AL26" i="74"/>
  <c r="AB53" i="74"/>
  <c r="AH55" i="74"/>
  <c r="AZ26" i="74"/>
  <c r="AE26" i="74"/>
  <c r="AR36" i="74"/>
  <c r="AU36" i="74"/>
  <c r="AY26" i="74"/>
  <c r="AV26" i="74"/>
  <c r="AW36" i="74"/>
  <c r="AO26" i="74"/>
  <c r="AY36" i="74"/>
  <c r="AQ36" i="74"/>
  <c r="AF10" i="74"/>
  <c r="AF38" i="113" s="1"/>
  <c r="AW10" i="74"/>
  <c r="AW17" i="74" s="1"/>
  <c r="AW53" i="74"/>
  <c r="AG14" i="74"/>
  <c r="AG17" i="74"/>
  <c r="AM9" i="76"/>
  <c r="AM48" i="76"/>
  <c r="AN48" i="76"/>
  <c r="AP70" i="65"/>
  <c r="AZ10" i="74"/>
  <c r="AZ25" i="74"/>
  <c r="AZ34" i="74"/>
  <c r="AZ43" i="74"/>
  <c r="AV10" i="74"/>
  <c r="AV17" i="74" s="1"/>
  <c r="AV34" i="74"/>
  <c r="AV25" i="74"/>
  <c r="AF44" i="64"/>
  <c r="BC70" i="65"/>
  <c r="BE82" i="65"/>
  <c r="AB10" i="74"/>
  <c r="AB18" i="74" s="1"/>
  <c r="AU25" i="74"/>
  <c r="AU34" i="74"/>
  <c r="AS35" i="74"/>
  <c r="AS26" i="74"/>
  <c r="AS44" i="64"/>
  <c r="AR34" i="74"/>
  <c r="AR25" i="74"/>
  <c r="AI48" i="76"/>
  <c r="AH48" i="76"/>
  <c r="BA44" i="74"/>
  <c r="BA35" i="74"/>
  <c r="BA26" i="74"/>
  <c r="AL15" i="74"/>
  <c r="AC17" i="74"/>
  <c r="AL14" i="74"/>
  <c r="AY17" i="74"/>
  <c r="AY14" i="74"/>
  <c r="AL55" i="74"/>
  <c r="AC48" i="76"/>
  <c r="AE5" i="66"/>
  <c r="AE36" i="66" s="1"/>
  <c r="AY48" i="76"/>
  <c r="AX48" i="76"/>
  <c r="AS10" i="74"/>
  <c r="AS53" i="74"/>
  <c r="AX56" i="66"/>
  <c r="AA56" i="66"/>
  <c r="AI10" i="74"/>
  <c r="AI53" i="74"/>
  <c r="AU5" i="66"/>
  <c r="AU36" i="66" s="1"/>
  <c r="AB56" i="66"/>
  <c r="AS24" i="64"/>
  <c r="AS27" i="64"/>
  <c r="AS22" i="64"/>
  <c r="AS23" i="64"/>
  <c r="AS20" i="64"/>
  <c r="AS28" i="64"/>
  <c r="AQ50" i="100"/>
  <c r="BA10" i="74"/>
  <c r="BB55" i="74" s="1"/>
  <c r="BA53" i="74"/>
  <c r="AR48" i="76"/>
  <c r="AM10" i="74"/>
  <c r="AM52" i="74"/>
  <c r="AZ9" i="76"/>
  <c r="AZ46" i="76"/>
  <c r="AD46" i="76"/>
  <c r="AD9" i="76"/>
  <c r="AE46" i="76"/>
  <c r="AT46" i="76"/>
  <c r="AT9" i="76"/>
  <c r="AU46" i="76"/>
  <c r="AF46" i="76"/>
  <c r="AG46" i="76"/>
  <c r="AF9" i="76"/>
  <c r="AH46" i="76"/>
  <c r="AH9" i="76"/>
  <c r="AI46" i="76"/>
  <c r="AX46" i="76"/>
  <c r="AX9" i="76"/>
  <c r="AY46" i="76"/>
  <c r="AJ9" i="76"/>
  <c r="AJ46" i="76"/>
  <c r="AB9" i="76"/>
  <c r="AB46" i="76"/>
  <c r="AC46" i="76"/>
  <c r="AQ46" i="76"/>
  <c r="AQ9" i="76"/>
  <c r="AR9" i="76"/>
  <c r="AR46" i="76"/>
  <c r="AS46" i="76"/>
  <c r="AA9" i="76"/>
  <c r="AK46" i="76"/>
  <c r="AL46" i="76"/>
  <c r="AM46" i="76"/>
  <c r="AL9" i="76"/>
  <c r="AU52" i="74"/>
  <c r="AU10" i="74"/>
  <c r="AV46" i="76"/>
  <c r="AW46" i="76"/>
  <c r="AV9" i="76"/>
  <c r="BA46" i="76"/>
  <c r="AP46" i="76"/>
  <c r="AP9" i="76"/>
  <c r="AQ5" i="66"/>
  <c r="AQ36" i="66" s="1"/>
  <c r="AI5" i="66"/>
  <c r="AI36" i="66" s="1"/>
  <c r="AV5" i="66"/>
  <c r="AV36" i="66" s="1"/>
  <c r="BD69" i="66"/>
  <c r="BD95" i="66"/>
  <c r="BC68" i="66"/>
  <c r="AC5" i="66"/>
  <c r="AC36" i="66" s="1"/>
  <c r="AX55" i="66"/>
  <c r="BC81" i="66"/>
  <c r="AQ94" i="66"/>
  <c r="AU94" i="66"/>
  <c r="AG5" i="66"/>
  <c r="AG36" i="66" s="1"/>
  <c r="BD82" i="66"/>
  <c r="AA5" i="66"/>
  <c r="AA36" i="66" s="1"/>
  <c r="BA56" i="66"/>
  <c r="BA82" i="66"/>
  <c r="BA95" i="66"/>
  <c r="BA69" i="66"/>
  <c r="BB95" i="66"/>
  <c r="AO95" i="66"/>
  <c r="AP95" i="66"/>
  <c r="AO56" i="66"/>
  <c r="AY95" i="66"/>
  <c r="AY82" i="66"/>
  <c r="AY69" i="66"/>
  <c r="AY56" i="66"/>
  <c r="AN95" i="66"/>
  <c r="AN56" i="66"/>
  <c r="AB5" i="66"/>
  <c r="AB36" i="66" s="1"/>
  <c r="AT68" i="66"/>
  <c r="AF56" i="66"/>
  <c r="AF95" i="66"/>
  <c r="AM56" i="66"/>
  <c r="AM95" i="66"/>
  <c r="AR95" i="66"/>
  <c r="AR69" i="66"/>
  <c r="AR56" i="66"/>
  <c r="AQ68" i="66"/>
  <c r="AN5" i="66"/>
  <c r="AN36" i="66" s="1"/>
  <c r="AI94" i="66"/>
  <c r="AM94" i="66"/>
  <c r="AY68" i="66"/>
  <c r="AV95" i="66"/>
  <c r="AV69" i="66"/>
  <c r="AV56" i="66"/>
  <c r="AM5" i="66"/>
  <c r="AM36" i="66" s="1"/>
  <c r="AJ95" i="66"/>
  <c r="AJ56" i="66"/>
  <c r="AH56" i="66"/>
  <c r="AT56" i="66"/>
  <c r="BC56" i="66"/>
  <c r="AD56" i="66"/>
  <c r="AL56" i="66"/>
  <c r="AP56" i="66"/>
  <c r="BB56" i="66"/>
  <c r="BD56" i="66"/>
  <c r="AS95" i="66"/>
  <c r="AS56" i="66"/>
  <c r="AS69" i="66"/>
  <c r="AT95" i="66"/>
  <c r="AE95" i="66"/>
  <c r="AE56" i="66"/>
  <c r="AG95" i="66"/>
  <c r="AG56" i="66"/>
  <c r="AH95" i="66"/>
  <c r="AY5" i="66"/>
  <c r="AY36" i="66" s="1"/>
  <c r="AB95" i="66"/>
  <c r="AC56" i="66"/>
  <c r="AD95" i="66"/>
  <c r="AC95" i="66"/>
  <c r="AR5" i="66"/>
  <c r="AR36" i="66" s="1"/>
  <c r="AF5" i="66"/>
  <c r="AF36" i="66" s="1"/>
  <c r="AO5" i="66"/>
  <c r="AO36" i="66" s="1"/>
  <c r="AI95" i="66"/>
  <c r="AI56" i="66"/>
  <c r="AK56" i="66"/>
  <c r="AL95" i="66"/>
  <c r="AK95" i="66"/>
  <c r="AZ82" i="66"/>
  <c r="AZ69" i="66"/>
  <c r="AZ95" i="66"/>
  <c r="AZ56" i="66"/>
  <c r="AQ56" i="66"/>
  <c r="AQ95" i="66"/>
  <c r="AQ69" i="66"/>
  <c r="AU95" i="66"/>
  <c r="AU69" i="66"/>
  <c r="AU56" i="66"/>
  <c r="AW95" i="66"/>
  <c r="AW56" i="66"/>
  <c r="AW69" i="66"/>
  <c r="AZ5" i="66"/>
  <c r="AZ36" i="66" s="1"/>
  <c r="AV44" i="64"/>
  <c r="AA20" i="64"/>
  <c r="AJ52" i="74"/>
  <c r="AK52" i="74"/>
  <c r="AY200" i="100"/>
  <c r="AY167" i="100"/>
  <c r="AY101" i="100"/>
  <c r="AY134" i="100"/>
  <c r="AZ200" i="100"/>
  <c r="AA101" i="100"/>
  <c r="AB200" i="100"/>
  <c r="AH101" i="100"/>
  <c r="AL101" i="100"/>
  <c r="AB101" i="100"/>
  <c r="AJ101" i="100"/>
  <c r="AF101" i="100"/>
  <c r="AP101" i="100"/>
  <c r="AT101" i="100"/>
  <c r="AR101" i="100"/>
  <c r="AV101" i="100"/>
  <c r="AZ101" i="100"/>
  <c r="AD101" i="100"/>
  <c r="AN101" i="100"/>
  <c r="AX101" i="100"/>
  <c r="AW101" i="100"/>
  <c r="AN52" i="74"/>
  <c r="AO52" i="74"/>
  <c r="AC200" i="100"/>
  <c r="AC101" i="100"/>
  <c r="AD200" i="100"/>
  <c r="AI50" i="100"/>
  <c r="BB55" i="66"/>
  <c r="BB68" i="66"/>
  <c r="BB81" i="66"/>
  <c r="AB52" i="74"/>
  <c r="AC52" i="74"/>
  <c r="AE200" i="100"/>
  <c r="AE101" i="100"/>
  <c r="AF200" i="100"/>
  <c r="AG200" i="100"/>
  <c r="AG101" i="100"/>
  <c r="AH200" i="100"/>
  <c r="AE50" i="100"/>
  <c r="AA50" i="100"/>
  <c r="AS101" i="100"/>
  <c r="AY50" i="100"/>
  <c r="AF52" i="74"/>
  <c r="AG52" i="74"/>
  <c r="AM101" i="100"/>
  <c r="AM20" i="64"/>
  <c r="AZ44" i="64"/>
  <c r="AZ52" i="74"/>
  <c r="BA52" i="74"/>
  <c r="AI200" i="100"/>
  <c r="AI101" i="100"/>
  <c r="AJ200" i="100"/>
  <c r="AK21" i="64"/>
  <c r="AK24" i="64"/>
  <c r="AK28" i="64"/>
  <c r="AK20" i="64"/>
  <c r="AX68" i="66"/>
  <c r="AX81" i="66"/>
  <c r="BD81" i="66"/>
  <c r="AZ81" i="66"/>
  <c r="BD68" i="66"/>
  <c r="AZ68" i="66"/>
  <c r="AP68" i="66"/>
  <c r="AV68" i="66"/>
  <c r="AP55" i="66"/>
  <c r="AR52" i="74"/>
  <c r="AS52" i="74"/>
  <c r="AO101" i="100"/>
  <c r="D19" i="112"/>
  <c r="BA101" i="100"/>
  <c r="AV52" i="74"/>
  <c r="AW52" i="74"/>
  <c r="AJ10" i="74"/>
  <c r="AK200" i="100"/>
  <c r="AK101" i="100"/>
  <c r="AL200" i="100"/>
  <c r="AQ101" i="100"/>
  <c r="AU101" i="100"/>
  <c r="AX62" i="66"/>
  <c r="AC94" i="66"/>
  <c r="AC55" i="66"/>
  <c r="AD94" i="66"/>
  <c r="AO94" i="66"/>
  <c r="AO55" i="66"/>
  <c r="AP94" i="66"/>
  <c r="AW68" i="66"/>
  <c r="AW55" i="66"/>
  <c r="AW94" i="66"/>
  <c r="AX94" i="66"/>
  <c r="AB94" i="66"/>
  <c r="AG55" i="66"/>
  <c r="AG94" i="66"/>
  <c r="AH94" i="66"/>
  <c r="AK55" i="66"/>
  <c r="AK94" i="66"/>
  <c r="AL94" i="66"/>
  <c r="AR94" i="66"/>
  <c r="AR55" i="66"/>
  <c r="AR68" i="66"/>
  <c r="AF94" i="66"/>
  <c r="AF55" i="66"/>
  <c r="BA81" i="66"/>
  <c r="BA68" i="66"/>
  <c r="BA55" i="66"/>
  <c r="BA94" i="66"/>
  <c r="BB94" i="66"/>
  <c r="AN94" i="66"/>
  <c r="AN55" i="66"/>
  <c r="AS94" i="66"/>
  <c r="AS68" i="66"/>
  <c r="AS55" i="66"/>
  <c r="AT94" i="66"/>
  <c r="AJ94" i="66"/>
  <c r="AJ55" i="66"/>
  <c r="BE94" i="66"/>
  <c r="BE68" i="66"/>
  <c r="BE81" i="66"/>
  <c r="BE55" i="66"/>
  <c r="AP49" i="65"/>
  <c r="AP26" i="113" s="1"/>
  <c r="AN61" i="66"/>
  <c r="AO100" i="66"/>
  <c r="AN100" i="66"/>
  <c r="AD90" i="65"/>
  <c r="AF62" i="66"/>
  <c r="BB101" i="66"/>
  <c r="AP94" i="65"/>
  <c r="AT36" i="65"/>
  <c r="AX78" i="65"/>
  <c r="AP66" i="65"/>
  <c r="BB75" i="66"/>
  <c r="AP90" i="65"/>
  <c r="AX66" i="65"/>
  <c r="AD101" i="66"/>
  <c r="BE70" i="65"/>
  <c r="AF100" i="66"/>
  <c r="AX36" i="65"/>
  <c r="AO36" i="65"/>
  <c r="AG100" i="66"/>
  <c r="AL36" i="65"/>
  <c r="AR100" i="66"/>
  <c r="AS100" i="66"/>
  <c r="AX75" i="66"/>
  <c r="AC100" i="66"/>
  <c r="D26" i="112"/>
  <c r="AX70" i="65"/>
  <c r="AZ87" i="66"/>
  <c r="AZ100" i="66"/>
  <c r="BB88" i="66"/>
  <c r="AX82" i="65"/>
  <c r="AX49" i="65"/>
  <c r="AD62" i="66"/>
  <c r="F26" i="112"/>
  <c r="AX101" i="66"/>
  <c r="AO49" i="65"/>
  <c r="AO26" i="113" s="1"/>
  <c r="AX88" i="66"/>
  <c r="AT75" i="66"/>
  <c r="AF101" i="66"/>
  <c r="AB49" i="65"/>
  <c r="AB26" i="113" s="1"/>
  <c r="AR49" i="65"/>
  <c r="AR26" i="113" s="1"/>
  <c r="D11" i="112"/>
  <c r="BA100" i="66"/>
  <c r="AW100" i="66"/>
  <c r="BA74" i="66"/>
  <c r="BD61" i="66"/>
  <c r="BE61" i="66"/>
  <c r="AT62" i="66"/>
  <c r="BC87" i="66"/>
  <c r="AF61" i="66"/>
  <c r="BE87" i="66"/>
  <c r="BC61" i="66"/>
  <c r="BD74" i="66"/>
  <c r="AH36" i="65"/>
  <c r="BE74" i="66"/>
  <c r="AC36" i="65"/>
  <c r="AQ42" i="65"/>
  <c r="AR90" i="65" s="1"/>
  <c r="AQ36" i="65"/>
  <c r="AR66" i="65"/>
  <c r="AA36" i="65"/>
  <c r="AC90" i="65"/>
  <c r="BA42" i="65"/>
  <c r="BB90" i="65" s="1"/>
  <c r="AF42" i="65"/>
  <c r="AZ42" i="65"/>
  <c r="BD42" i="65"/>
  <c r="BD5" i="65"/>
  <c r="AQ74" i="66"/>
  <c r="AV42" i="65"/>
  <c r="AI42" i="65"/>
  <c r="AI49" i="65" s="1"/>
  <c r="AI26" i="113" s="1"/>
  <c r="AS42" i="65"/>
  <c r="AS36" i="65"/>
  <c r="AM42" i="65"/>
  <c r="AM49" i="65" s="1"/>
  <c r="AM26" i="113" s="1"/>
  <c r="AW42" i="65"/>
  <c r="AW36" i="65"/>
  <c r="AE42" i="65"/>
  <c r="AE49" i="65" s="1"/>
  <c r="AE26" i="113" s="1"/>
  <c r="AK42" i="65"/>
  <c r="AY42" i="65"/>
  <c r="AY49" i="65" s="1"/>
  <c r="AY26" i="113" s="1"/>
  <c r="BC42" i="65"/>
  <c r="BC5" i="65"/>
  <c r="AU42" i="65"/>
  <c r="AU49" i="65" s="1"/>
  <c r="AU26" i="113" s="1"/>
  <c r="BE42" i="65"/>
  <c r="BE5" i="65"/>
  <c r="AJ42" i="65"/>
  <c r="AN42" i="65"/>
  <c r="AN49" i="65" s="1"/>
  <c r="AN26" i="113" s="1"/>
  <c r="AE58" i="65"/>
  <c r="AE94" i="65"/>
  <c r="AU58" i="65"/>
  <c r="AU94" i="65"/>
  <c r="AU70" i="65"/>
  <c r="AG94" i="65"/>
  <c r="AG58" i="65"/>
  <c r="AX58" i="65"/>
  <c r="AD61" i="66"/>
  <c r="AD100" i="66"/>
  <c r="AT74" i="66"/>
  <c r="AT61" i="66"/>
  <c r="AT100" i="66"/>
  <c r="AV47" i="66"/>
  <c r="AN62" i="66"/>
  <c r="AN101" i="66"/>
  <c r="AG47" i="66"/>
  <c r="AH99" i="66" s="1"/>
  <c r="AK101" i="66"/>
  <c r="AK62" i="66"/>
  <c r="AQ47" i="66"/>
  <c r="AI101" i="66"/>
  <c r="AI62" i="66"/>
  <c r="AA61" i="66"/>
  <c r="AP58" i="65"/>
  <c r="AL61" i="66"/>
  <c r="AL100" i="66"/>
  <c r="AR47" i="66"/>
  <c r="AR75" i="66"/>
  <c r="AR101" i="66"/>
  <c r="AR62" i="66"/>
  <c r="AV58" i="65"/>
  <c r="AV94" i="65"/>
  <c r="AV70" i="65"/>
  <c r="AS47" i="66"/>
  <c r="AR61" i="66"/>
  <c r="AZ74" i="66"/>
  <c r="BE101" i="66"/>
  <c r="BE75" i="66"/>
  <c r="BE88" i="66"/>
  <c r="BE62" i="66"/>
  <c r="AG36" i="65"/>
  <c r="AU47" i="66"/>
  <c r="BC101" i="66"/>
  <c r="BC62" i="66"/>
  <c r="BC88" i="66"/>
  <c r="BC75" i="66"/>
  <c r="BD101" i="66"/>
  <c r="BD88" i="66"/>
  <c r="BD62" i="66"/>
  <c r="BD75" i="66"/>
  <c r="AC61" i="66"/>
  <c r="AS61" i="66"/>
  <c r="BA61" i="66"/>
  <c r="AH101" i="66"/>
  <c r="AH62" i="66"/>
  <c r="AV62" i="66"/>
  <c r="AV101" i="66"/>
  <c r="AV75" i="66"/>
  <c r="AO47" i="66"/>
  <c r="AV100" i="66"/>
  <c r="AV74" i="66"/>
  <c r="AV61" i="66"/>
  <c r="AS101" i="66"/>
  <c r="AS75" i="66"/>
  <c r="AS62" i="66"/>
  <c r="AP47" i="66"/>
  <c r="BB73" i="66" s="1"/>
  <c r="AT101" i="66"/>
  <c r="AC94" i="65"/>
  <c r="AC58" i="65"/>
  <c r="AQ101" i="66"/>
  <c r="AQ62" i="66"/>
  <c r="AQ75" i="66"/>
  <c r="AB58" i="65"/>
  <c r="AB94" i="65"/>
  <c r="AQ100" i="66"/>
  <c r="AO61" i="66"/>
  <c r="AY47" i="66"/>
  <c r="AH94" i="65"/>
  <c r="AZ47" i="66"/>
  <c r="BA47" i="66"/>
  <c r="AR74" i="66"/>
  <c r="AG101" i="66"/>
  <c r="AG62" i="66"/>
  <c r="AD47" i="66"/>
  <c r="AL62" i="66"/>
  <c r="AE47" i="66"/>
  <c r="AY82" i="65"/>
  <c r="AY58" i="65"/>
  <c r="AY94" i="65"/>
  <c r="AY70" i="65"/>
  <c r="AO94" i="65"/>
  <c r="AO58" i="65"/>
  <c r="AH61" i="66"/>
  <c r="AH100" i="66"/>
  <c r="F25" i="112"/>
  <c r="AX74" i="66"/>
  <c r="AX61" i="66"/>
  <c r="AX100" i="66"/>
  <c r="AX87" i="66"/>
  <c r="AE101" i="66"/>
  <c r="AE62" i="66"/>
  <c r="AB101" i="66"/>
  <c r="AB62" i="66"/>
  <c r="AJ58" i="65"/>
  <c r="AJ94" i="65"/>
  <c r="AS74" i="66"/>
  <c r="AP62" i="66"/>
  <c r="AA58" i="65"/>
  <c r="AQ58" i="65"/>
  <c r="AQ94" i="65"/>
  <c r="AQ70" i="65"/>
  <c r="AW94" i="65"/>
  <c r="AW70" i="65"/>
  <c r="AW58" i="65"/>
  <c r="AX94" i="65"/>
  <c r="AF47" i="66"/>
  <c r="AN58" i="65"/>
  <c r="AN94" i="65"/>
  <c r="AW47" i="66"/>
  <c r="BA101" i="66"/>
  <c r="BA75" i="66"/>
  <c r="BA62" i="66"/>
  <c r="BA88" i="66"/>
  <c r="AX47" i="66"/>
  <c r="BE86" i="66" s="1"/>
  <c r="AA47" i="66"/>
  <c r="BE60" i="66" s="1"/>
  <c r="AY101" i="66"/>
  <c r="AY62" i="66"/>
  <c r="AY88" i="66"/>
  <c r="AY75" i="66"/>
  <c r="AU100" i="66"/>
  <c r="AU61" i="66"/>
  <c r="AU74" i="66"/>
  <c r="AC49" i="65"/>
  <c r="AC26" i="113" s="1"/>
  <c r="AI47" i="66"/>
  <c r="BE58" i="65"/>
  <c r="AH58" i="65"/>
  <c r="AB47" i="66"/>
  <c r="AE100" i="66"/>
  <c r="AE61" i="66"/>
  <c r="AF58" i="65"/>
  <c r="AF94" i="65"/>
  <c r="AC47" i="66"/>
  <c r="AB100" i="66"/>
  <c r="AB61" i="66"/>
  <c r="AO101" i="66"/>
  <c r="AO62" i="66"/>
  <c r="AL36" i="66"/>
  <c r="AL47" i="66"/>
  <c r="AW61" i="66"/>
  <c r="AL101" i="66"/>
  <c r="AI58" i="65"/>
  <c r="AI94" i="65"/>
  <c r="AM101" i="66"/>
  <c r="AM62" i="66"/>
  <c r="AK61" i="66"/>
  <c r="AN47" i="66"/>
  <c r="AI100" i="66"/>
  <c r="AI61" i="66"/>
  <c r="BD58" i="65"/>
  <c r="AC101" i="66"/>
  <c r="AC62" i="66"/>
  <c r="AH50" i="66"/>
  <c r="AM47" i="66"/>
  <c r="BC58" i="65"/>
  <c r="AS94" i="65"/>
  <c r="AS70" i="65"/>
  <c r="AS58" i="65"/>
  <c r="D25" i="112"/>
  <c r="AP74" i="66"/>
  <c r="AP61" i="66"/>
  <c r="AP100" i="66"/>
  <c r="AA62" i="66"/>
  <c r="BC74" i="66"/>
  <c r="AZ88" i="66"/>
  <c r="AZ101" i="66"/>
  <c r="AZ75" i="66"/>
  <c r="AZ62" i="66"/>
  <c r="AR58" i="65"/>
  <c r="AR94" i="65"/>
  <c r="AR70" i="65"/>
  <c r="AQ61" i="66"/>
  <c r="AG61" i="66"/>
  <c r="AM58" i="65"/>
  <c r="AM94" i="65"/>
  <c r="AD58" i="65"/>
  <c r="AD94" i="65"/>
  <c r="AD49" i="65"/>
  <c r="AD26" i="113" s="1"/>
  <c r="AJ47" i="66"/>
  <c r="AM100" i="66"/>
  <c r="AM61" i="66"/>
  <c r="AJ101" i="66"/>
  <c r="AJ62" i="66"/>
  <c r="AK47" i="66"/>
  <c r="AJ100" i="66"/>
  <c r="AJ61" i="66"/>
  <c r="AZ61" i="66"/>
  <c r="AW101" i="66"/>
  <c r="AW75" i="66"/>
  <c r="AW62" i="66"/>
  <c r="AT47" i="66"/>
  <c r="AW74" i="66"/>
  <c r="AK94" i="65"/>
  <c r="AK58" i="65"/>
  <c r="BA94" i="65"/>
  <c r="BA70" i="65"/>
  <c r="BA82" i="65"/>
  <c r="BA58" i="65"/>
  <c r="AT58" i="65"/>
  <c r="AT94" i="65"/>
  <c r="AT70" i="65"/>
  <c r="AT49" i="65"/>
  <c r="AT26" i="113" s="1"/>
  <c r="AU101" i="66"/>
  <c r="AU62" i="66"/>
  <c r="AU75" i="66"/>
  <c r="AY100" i="66"/>
  <c r="AY87" i="66"/>
  <c r="AY74" i="66"/>
  <c r="AY61" i="66"/>
  <c r="AZ58" i="65"/>
  <c r="AZ94" i="65"/>
  <c r="AZ70" i="65"/>
  <c r="AZ82" i="65"/>
  <c r="AK100" i="66"/>
  <c r="BA87" i="66"/>
  <c r="AP101" i="66"/>
  <c r="BB62" i="66"/>
  <c r="AJ44" i="64"/>
  <c r="AF86" i="64"/>
  <c r="AE25" i="64"/>
  <c r="AX86" i="64"/>
  <c r="AX72" i="64"/>
  <c r="AX58" i="64"/>
  <c r="AX30" i="64"/>
  <c r="AX44" i="64"/>
  <c r="AX23" i="64"/>
  <c r="AX21" i="64"/>
  <c r="AX29" i="64"/>
  <c r="AX27" i="64"/>
  <c r="AX24" i="64"/>
  <c r="AX26" i="64"/>
  <c r="AX28" i="64"/>
  <c r="AX25" i="64"/>
  <c r="AX22" i="64"/>
  <c r="AD86" i="64"/>
  <c r="AD44" i="64"/>
  <c r="AD30" i="64"/>
  <c r="AD27" i="64"/>
  <c r="AD25" i="64"/>
  <c r="AD28" i="64"/>
  <c r="AD22" i="64"/>
  <c r="AD29" i="64"/>
  <c r="AD21" i="64"/>
  <c r="AD23" i="64"/>
  <c r="AD26" i="64"/>
  <c r="AD24" i="64"/>
  <c r="AX20" i="64"/>
  <c r="AQ86" i="64"/>
  <c r="AQ44" i="64"/>
  <c r="AQ58" i="64"/>
  <c r="AQ30" i="64"/>
  <c r="AQ21" i="64"/>
  <c r="AQ29" i="64"/>
  <c r="AQ27" i="64"/>
  <c r="AQ22" i="64"/>
  <c r="AQ26" i="64"/>
  <c r="AQ28" i="64"/>
  <c r="AQ23" i="64"/>
  <c r="AQ24" i="64"/>
  <c r="AW44" i="64"/>
  <c r="AI25" i="64"/>
  <c r="AD20" i="64"/>
  <c r="AB44" i="64"/>
  <c r="AE86" i="64"/>
  <c r="AE44" i="64"/>
  <c r="AE30" i="64"/>
  <c r="AE24" i="64"/>
  <c r="AE23" i="64"/>
  <c r="AE26" i="64"/>
  <c r="AE29" i="64"/>
  <c r="AE27" i="64"/>
  <c r="AE28" i="64"/>
  <c r="AE22" i="64"/>
  <c r="AE21" i="64"/>
  <c r="AG86" i="64"/>
  <c r="AG30" i="64"/>
  <c r="AG44" i="64"/>
  <c r="AG23" i="64"/>
  <c r="AG28" i="64"/>
  <c r="AG24" i="64"/>
  <c r="AG22" i="64"/>
  <c r="AG26" i="64"/>
  <c r="AG20" i="64"/>
  <c r="AG29" i="64"/>
  <c r="AG27" i="64"/>
  <c r="AG21" i="64"/>
  <c r="AP20" i="64"/>
  <c r="BA44" i="64"/>
  <c r="AO86" i="64"/>
  <c r="AO30" i="64"/>
  <c r="AO44" i="64"/>
  <c r="AO26" i="64"/>
  <c r="AO20" i="64"/>
  <c r="AO21" i="64"/>
  <c r="AO29" i="64"/>
  <c r="AO23" i="64"/>
  <c r="AO22" i="64"/>
  <c r="AO28" i="64"/>
  <c r="AO24" i="64"/>
  <c r="AO27" i="64"/>
  <c r="AZ72" i="64"/>
  <c r="AI86" i="64"/>
  <c r="AI44" i="64"/>
  <c r="AI30" i="64"/>
  <c r="AI23" i="64"/>
  <c r="AI24" i="64"/>
  <c r="AI26" i="64"/>
  <c r="AI21" i="64"/>
  <c r="AI28" i="64"/>
  <c r="AI22" i="64"/>
  <c r="AI29" i="64"/>
  <c r="AI27" i="64"/>
  <c r="AM86" i="64"/>
  <c r="AM44" i="64"/>
  <c r="AM30" i="64"/>
  <c r="AM21" i="64"/>
  <c r="AM28" i="64"/>
  <c r="AM22" i="64"/>
  <c r="AM27" i="64"/>
  <c r="AM24" i="64"/>
  <c r="AM29" i="64"/>
  <c r="AM23" i="64"/>
  <c r="AM26" i="64"/>
  <c r="AS58" i="64"/>
  <c r="AH86" i="64"/>
  <c r="AH30" i="64"/>
  <c r="AH44" i="64"/>
  <c r="AH22" i="64"/>
  <c r="AH21" i="64"/>
  <c r="AH26" i="64"/>
  <c r="AH24" i="64"/>
  <c r="AH23" i="64"/>
  <c r="AH27" i="64"/>
  <c r="AH28" i="64"/>
  <c r="AH25" i="64"/>
  <c r="AH29" i="64"/>
  <c r="AL86" i="64"/>
  <c r="AL44" i="64"/>
  <c r="AL30" i="64"/>
  <c r="AL29" i="64"/>
  <c r="AL26" i="64"/>
  <c r="AL23" i="64"/>
  <c r="AL21" i="64"/>
  <c r="AL25" i="64"/>
  <c r="AL28" i="64"/>
  <c r="AL27" i="64"/>
  <c r="AL24" i="64"/>
  <c r="AL22" i="64"/>
  <c r="AT86" i="64"/>
  <c r="AT44" i="64"/>
  <c r="AT30" i="64"/>
  <c r="AT58" i="64"/>
  <c r="AT23" i="64"/>
  <c r="AT24" i="64"/>
  <c r="AT27" i="64"/>
  <c r="AT26" i="64"/>
  <c r="AT22" i="64"/>
  <c r="AT21" i="64"/>
  <c r="AT29" i="64"/>
  <c r="AT25" i="64"/>
  <c r="AT28" i="64"/>
  <c r="AQ25" i="64"/>
  <c r="AR44" i="64"/>
  <c r="AR86" i="64"/>
  <c r="AG25" i="64"/>
  <c r="AI20" i="64"/>
  <c r="AY86" i="64"/>
  <c r="AY72" i="64"/>
  <c r="AY44" i="64"/>
  <c r="AY58" i="64"/>
  <c r="AY30" i="64"/>
  <c r="AY23" i="64"/>
  <c r="AY27" i="64"/>
  <c r="AY24" i="64"/>
  <c r="AY21" i="64"/>
  <c r="AY28" i="64"/>
  <c r="AY22" i="64"/>
  <c r="AY26" i="64"/>
  <c r="AY29" i="64"/>
  <c r="AP86" i="64"/>
  <c r="AP58" i="64"/>
  <c r="AP44" i="64"/>
  <c r="AP30" i="64"/>
  <c r="AP23" i="64"/>
  <c r="AP25" i="64"/>
  <c r="AP28" i="64"/>
  <c r="AP27" i="64"/>
  <c r="AP26" i="64"/>
  <c r="AP24" i="64"/>
  <c r="AP29" i="64"/>
  <c r="AP22" i="64"/>
  <c r="AP21" i="64"/>
  <c r="AZ58" i="64"/>
  <c r="AA44" i="64"/>
  <c r="AA30" i="64"/>
  <c r="AC44" i="64"/>
  <c r="AA23" i="64"/>
  <c r="AA25" i="64"/>
  <c r="AA22" i="64"/>
  <c r="AA28" i="64"/>
  <c r="AA26" i="64"/>
  <c r="AA29" i="64"/>
  <c r="AA24" i="64"/>
  <c r="AA21" i="64"/>
  <c r="AA27" i="64"/>
  <c r="AW58" i="64"/>
  <c r="AL20" i="64"/>
  <c r="AK44" i="64"/>
  <c r="AT20" i="64"/>
  <c r="AB86" i="64"/>
  <c r="AU86" i="64"/>
  <c r="AU44" i="64"/>
  <c r="AU58" i="64"/>
  <c r="AU30" i="64"/>
  <c r="AU24" i="64"/>
  <c r="AU27" i="64"/>
  <c r="AU21" i="64"/>
  <c r="AU28" i="64"/>
  <c r="AU22" i="64"/>
  <c r="AU29" i="64"/>
  <c r="AU23" i="64"/>
  <c r="AU26" i="64"/>
  <c r="AM25" i="64"/>
  <c r="AY20" i="64"/>
  <c r="BA72" i="64"/>
  <c r="AK16" i="74" l="1"/>
  <c r="AQ15" i="74"/>
  <c r="BD99" i="66"/>
  <c r="AO14" i="74"/>
  <c r="BE99" i="66"/>
  <c r="BA45" i="113"/>
  <c r="AS16" i="76"/>
  <c r="AK18" i="74"/>
  <c r="AK15" i="74"/>
  <c r="AK38" i="113"/>
  <c r="AF15" i="74"/>
  <c r="AW13" i="76"/>
  <c r="BB50" i="66"/>
  <c r="H27" i="112" s="1"/>
  <c r="H25" i="112"/>
  <c r="AS13" i="76"/>
  <c r="AK17" i="74"/>
  <c r="AX46" i="74"/>
  <c r="AY55" i="74"/>
  <c r="AV15" i="74"/>
  <c r="BA14" i="76"/>
  <c r="BA43" i="113"/>
  <c r="AC17" i="76"/>
  <c r="AQ38" i="113"/>
  <c r="AQ18" i="74"/>
  <c r="AQ14" i="74"/>
  <c r="AF14" i="74"/>
  <c r="BA15" i="76"/>
  <c r="AC19" i="74"/>
  <c r="AQ17" i="74"/>
  <c r="AQ16" i="74"/>
  <c r="BA16" i="76"/>
  <c r="BA13" i="76"/>
  <c r="BB85" i="65"/>
  <c r="AX26" i="113"/>
  <c r="AG49" i="65"/>
  <c r="AO13" i="76"/>
  <c r="AN45" i="113"/>
  <c r="AR37" i="74"/>
  <c r="AN14" i="74"/>
  <c r="AP55" i="74"/>
  <c r="AO15" i="74"/>
  <c r="AO16" i="74"/>
  <c r="AO17" i="74"/>
  <c r="AO18" i="74"/>
  <c r="AP23" i="113"/>
  <c r="BB73" i="65"/>
  <c r="BE41" i="76"/>
  <c r="BB41" i="76"/>
  <c r="BC41" i="76"/>
  <c r="BD41" i="76"/>
  <c r="AB54" i="65"/>
  <c r="BB54" i="65"/>
  <c r="AG25" i="76"/>
  <c r="BE25" i="76"/>
  <c r="BB25" i="76"/>
  <c r="BC25" i="76"/>
  <c r="BD25" i="76"/>
  <c r="BA33" i="76"/>
  <c r="BE33" i="76"/>
  <c r="BB33" i="76"/>
  <c r="BC33" i="76"/>
  <c r="BD33" i="76"/>
  <c r="AO14" i="76"/>
  <c r="AW16" i="76"/>
  <c r="AX15" i="74"/>
  <c r="AY46" i="74"/>
  <c r="AR14" i="74"/>
  <c r="AT38" i="113"/>
  <c r="BB100" i="66"/>
  <c r="AP73" i="65"/>
  <c r="AR16" i="74"/>
  <c r="AN15" i="74"/>
  <c r="AR15" i="74"/>
  <c r="AO45" i="113"/>
  <c r="AO16" i="76"/>
  <c r="AW45" i="113"/>
  <c r="AE17" i="76"/>
  <c r="AN38" i="113"/>
  <c r="AW15" i="76"/>
  <c r="AT37" i="74"/>
  <c r="AI17" i="76"/>
  <c r="AY17" i="76"/>
  <c r="AR18" i="74"/>
  <c r="BE69" i="66"/>
  <c r="AR17" i="74"/>
  <c r="AD15" i="74"/>
  <c r="AO49" i="76"/>
  <c r="AN14" i="76"/>
  <c r="AP36" i="65"/>
  <c r="AR55" i="74"/>
  <c r="BE56" i="66"/>
  <c r="BE95" i="66"/>
  <c r="AN15" i="76"/>
  <c r="AN16" i="76"/>
  <c r="AZ14" i="74"/>
  <c r="BB87" i="66"/>
  <c r="AV18" i="74"/>
  <c r="AO55" i="74"/>
  <c r="AF18" i="74"/>
  <c r="AN55" i="74"/>
  <c r="AF16" i="74"/>
  <c r="AL28" i="74"/>
  <c r="AN17" i="74"/>
  <c r="AS15" i="76"/>
  <c r="BB61" i="66"/>
  <c r="AV16" i="74"/>
  <c r="AF17" i="74"/>
  <c r="AV14" i="74"/>
  <c r="AS14" i="76"/>
  <c r="AV38" i="113"/>
  <c r="AF55" i="74"/>
  <c r="BB74" i="66"/>
  <c r="AN18" i="74"/>
  <c r="BC100" i="66"/>
  <c r="AN28" i="74"/>
  <c r="BE28" i="74"/>
  <c r="BB28" i="74"/>
  <c r="BD28" i="74"/>
  <c r="BC28" i="74"/>
  <c r="AG19" i="74"/>
  <c r="BE82" i="66"/>
  <c r="BB37" i="74"/>
  <c r="BE37" i="74"/>
  <c r="BD37" i="74"/>
  <c r="BC37" i="74"/>
  <c r="AX17" i="74"/>
  <c r="BE46" i="74"/>
  <c r="BB46" i="74"/>
  <c r="BD46" i="74"/>
  <c r="BC46" i="74"/>
  <c r="AX16" i="74"/>
  <c r="AX35" i="113"/>
  <c r="AX38" i="113"/>
  <c r="AX14" i="74"/>
  <c r="AD14" i="74"/>
  <c r="AD38" i="113"/>
  <c r="AD55" i="74"/>
  <c r="AD16" i="74"/>
  <c r="AD17" i="74"/>
  <c r="AP16" i="74"/>
  <c r="AP38" i="113"/>
  <c r="AP35" i="113"/>
  <c r="AP17" i="74"/>
  <c r="AQ55" i="74"/>
  <c r="AP97" i="65"/>
  <c r="AZ55" i="74"/>
  <c r="AP18" i="74"/>
  <c r="AP37" i="74"/>
  <c r="AT14" i="74"/>
  <c r="AT15" i="74"/>
  <c r="D14" i="112"/>
  <c r="AP14" i="74"/>
  <c r="AT17" i="74"/>
  <c r="AQ37" i="74"/>
  <c r="AY37" i="74"/>
  <c r="AX37" i="74"/>
  <c r="AT18" i="74"/>
  <c r="AU17" i="76"/>
  <c r="AK16" i="76"/>
  <c r="AK15" i="76"/>
  <c r="AK13" i="76"/>
  <c r="AK45" i="113"/>
  <c r="AK14" i="76"/>
  <c r="AL25" i="76"/>
  <c r="AD25" i="76"/>
  <c r="AG17" i="76"/>
  <c r="AB25" i="76"/>
  <c r="AQ33" i="76"/>
  <c r="AQ25" i="76"/>
  <c r="AX33" i="76"/>
  <c r="AX41" i="76"/>
  <c r="AX25" i="76"/>
  <c r="AY41" i="76"/>
  <c r="AZ25" i="76"/>
  <c r="AZ33" i="76"/>
  <c r="AZ41" i="76"/>
  <c r="BA41" i="76"/>
  <c r="AO25" i="76"/>
  <c r="AV25" i="76"/>
  <c r="AV33" i="76"/>
  <c r="AT33" i="76"/>
  <c r="AT25" i="76"/>
  <c r="AM25" i="76"/>
  <c r="AH19" i="74"/>
  <c r="AW33" i="76"/>
  <c r="AC25" i="76"/>
  <c r="AR25" i="76"/>
  <c r="AR33" i="76"/>
  <c r="AJ25" i="76"/>
  <c r="AS33" i="76"/>
  <c r="AW25" i="76"/>
  <c r="AP25" i="76"/>
  <c r="AP33" i="76"/>
  <c r="AY33" i="76"/>
  <c r="AU33" i="76"/>
  <c r="AA25" i="76"/>
  <c r="AI25" i="76"/>
  <c r="AN25" i="76"/>
  <c r="AY25" i="76"/>
  <c r="AU25" i="76"/>
  <c r="AE25" i="76"/>
  <c r="AH14" i="76"/>
  <c r="AH25" i="76"/>
  <c r="AF25" i="76"/>
  <c r="AK25" i="76"/>
  <c r="AS25" i="76"/>
  <c r="BA25" i="76"/>
  <c r="AX28" i="74"/>
  <c r="AR28" i="74"/>
  <c r="AJ28" i="74"/>
  <c r="AC55" i="74"/>
  <c r="AB16" i="74"/>
  <c r="AB15" i="74"/>
  <c r="AY28" i="74"/>
  <c r="AT28" i="74"/>
  <c r="AE28" i="74"/>
  <c r="AB38" i="113"/>
  <c r="AZ35" i="113"/>
  <c r="AK28" i="74"/>
  <c r="AQ28" i="74"/>
  <c r="AA15" i="74"/>
  <c r="AA35" i="113"/>
  <c r="AA18" i="74"/>
  <c r="AA28" i="74"/>
  <c r="AA14" i="74"/>
  <c r="AA38" i="113"/>
  <c r="AA16" i="74"/>
  <c r="AZ18" i="74"/>
  <c r="AZ38" i="113"/>
  <c r="AI28" i="74"/>
  <c r="AO28" i="74"/>
  <c r="AP28" i="74"/>
  <c r="AD28" i="74"/>
  <c r="AA17" i="74"/>
  <c r="AZ17" i="74"/>
  <c r="AZ16" i="74"/>
  <c r="AB55" i="74"/>
  <c r="BA55" i="74"/>
  <c r="AZ15" i="74"/>
  <c r="AM28" i="74"/>
  <c r="AC28" i="74"/>
  <c r="AF28" i="74"/>
  <c r="AE16" i="74"/>
  <c r="AE38" i="113"/>
  <c r="AE14" i="74"/>
  <c r="AE15" i="74"/>
  <c r="AE18" i="74"/>
  <c r="AE55" i="74"/>
  <c r="AH28" i="74"/>
  <c r="AG55" i="74"/>
  <c r="AL19" i="74"/>
  <c r="AW37" i="74"/>
  <c r="AW55" i="74"/>
  <c r="AW14" i="74"/>
  <c r="AW16" i="74"/>
  <c r="AW38" i="113"/>
  <c r="AX55" i="74"/>
  <c r="AW15" i="74"/>
  <c r="AW18" i="74"/>
  <c r="AW28" i="74"/>
  <c r="AY19" i="74"/>
  <c r="AM16" i="76"/>
  <c r="AM13" i="76"/>
  <c r="AM45" i="113"/>
  <c r="AM15" i="76"/>
  <c r="AN49" i="76"/>
  <c r="AM14" i="76"/>
  <c r="BA17" i="74"/>
  <c r="BA46" i="74"/>
  <c r="BA28" i="74"/>
  <c r="BA37" i="74"/>
  <c r="AS28" i="74"/>
  <c r="AS37" i="74"/>
  <c r="AB14" i="74"/>
  <c r="AB28" i="74"/>
  <c r="AB17" i="74"/>
  <c r="AV28" i="74"/>
  <c r="AV37" i="74"/>
  <c r="AZ46" i="74"/>
  <c r="AZ28" i="74"/>
  <c r="AZ37" i="74"/>
  <c r="AU37" i="74"/>
  <c r="AU28" i="74"/>
  <c r="AV55" i="74"/>
  <c r="AI15" i="74"/>
  <c r="AI38" i="113"/>
  <c r="AI55" i="74"/>
  <c r="AI17" i="74"/>
  <c r="AI14" i="74"/>
  <c r="AI16" i="74"/>
  <c r="AI18" i="74"/>
  <c r="AS15" i="74"/>
  <c r="AS14" i="74"/>
  <c r="AS16" i="74"/>
  <c r="AS38" i="113"/>
  <c r="AT55" i="74"/>
  <c r="AS18" i="74"/>
  <c r="AS55" i="74"/>
  <c r="AS17" i="74"/>
  <c r="BA14" i="74"/>
  <c r="BA16" i="74"/>
  <c r="BA15" i="74"/>
  <c r="BA38" i="113"/>
  <c r="BA18" i="74"/>
  <c r="BA35" i="113"/>
  <c r="AP14" i="76"/>
  <c r="AP16" i="76"/>
  <c r="AP15" i="76"/>
  <c r="AP13" i="76"/>
  <c r="AP49" i="76"/>
  <c r="AP45" i="113"/>
  <c r="AP43" i="113"/>
  <c r="AA14" i="76"/>
  <c r="AA16" i="76"/>
  <c r="AA43" i="113"/>
  <c r="AA45" i="113"/>
  <c r="AA13" i="76"/>
  <c r="AA15" i="76"/>
  <c r="AM38" i="113"/>
  <c r="AM14" i="74"/>
  <c r="AM15" i="74"/>
  <c r="AM18" i="74"/>
  <c r="AM55" i="74"/>
  <c r="AM16" i="74"/>
  <c r="AM17" i="74"/>
  <c r="AQ16" i="76"/>
  <c r="AQ13" i="76"/>
  <c r="AQ15" i="76"/>
  <c r="AQ45" i="113"/>
  <c r="AQ49" i="76"/>
  <c r="AQ14" i="76"/>
  <c r="AB13" i="76"/>
  <c r="AB45" i="113"/>
  <c r="AB16" i="76"/>
  <c r="AB49" i="76"/>
  <c r="AB15" i="76"/>
  <c r="AB14" i="76"/>
  <c r="AC49" i="76"/>
  <c r="AX14" i="76"/>
  <c r="AX16" i="76"/>
  <c r="AX13" i="76"/>
  <c r="AX15" i="76"/>
  <c r="AX45" i="113"/>
  <c r="AX43" i="113"/>
  <c r="AX49" i="76"/>
  <c r="AY49" i="76"/>
  <c r="BA49" i="76"/>
  <c r="AZ49" i="76"/>
  <c r="AZ14" i="76"/>
  <c r="AZ16" i="76"/>
  <c r="AZ13" i="76"/>
  <c r="AZ15" i="76"/>
  <c r="AZ45" i="113"/>
  <c r="AZ43" i="113"/>
  <c r="AV15" i="76"/>
  <c r="AV13" i="76"/>
  <c r="AV14" i="76"/>
  <c r="AV45" i="113"/>
  <c r="AV49" i="76"/>
  <c r="AV16" i="76"/>
  <c r="AW49" i="76"/>
  <c r="AL14" i="76"/>
  <c r="AL15" i="76"/>
  <c r="AL16" i="76"/>
  <c r="AL13" i="76"/>
  <c r="AL45" i="113"/>
  <c r="AM49" i="76"/>
  <c r="AL49" i="76"/>
  <c r="AS49" i="76"/>
  <c r="AR13" i="76"/>
  <c r="AR16" i="76"/>
  <c r="AR15" i="76"/>
  <c r="AR45" i="113"/>
  <c r="AR14" i="76"/>
  <c r="AR49" i="76"/>
  <c r="AK49" i="76"/>
  <c r="AJ13" i="76"/>
  <c r="AJ45" i="113"/>
  <c r="AJ14" i="76"/>
  <c r="AJ16" i="76"/>
  <c r="AJ49" i="76"/>
  <c r="AJ15" i="76"/>
  <c r="AU17" i="74"/>
  <c r="AU14" i="74"/>
  <c r="AU16" i="74"/>
  <c r="AU18" i="74"/>
  <c r="AU38" i="113"/>
  <c r="AU55" i="74"/>
  <c r="AU15" i="74"/>
  <c r="AH13" i="76"/>
  <c r="AH16" i="76"/>
  <c r="AH15" i="76"/>
  <c r="AI49" i="76"/>
  <c r="AH45" i="113"/>
  <c r="AH49" i="76"/>
  <c r="AF15" i="76"/>
  <c r="AF13" i="76"/>
  <c r="AF16" i="76"/>
  <c r="AF45" i="113"/>
  <c r="AF14" i="76"/>
  <c r="AF49" i="76"/>
  <c r="AG49" i="76"/>
  <c r="AT14" i="76"/>
  <c r="AT16" i="76"/>
  <c r="AT15" i="76"/>
  <c r="AT49" i="76"/>
  <c r="AT45" i="113"/>
  <c r="AU49" i="76"/>
  <c r="AT13" i="76"/>
  <c r="AD14" i="76"/>
  <c r="AD16" i="76"/>
  <c r="AD15" i="76"/>
  <c r="AD13" i="76"/>
  <c r="AE49" i="76"/>
  <c r="AD45" i="113"/>
  <c r="AD49" i="76"/>
  <c r="BE73" i="66"/>
  <c r="AJ38" i="113"/>
  <c r="AJ55" i="74"/>
  <c r="AJ15" i="74"/>
  <c r="AJ18" i="74"/>
  <c r="AJ17" i="74"/>
  <c r="AJ14" i="74"/>
  <c r="AK55" i="74"/>
  <c r="AJ16" i="74"/>
  <c r="AR73" i="65"/>
  <c r="AD36" i="65"/>
  <c r="BB23" i="113"/>
  <c r="AX85" i="65"/>
  <c r="F14" i="112"/>
  <c r="AX23" i="113"/>
  <c r="AX73" i="65"/>
  <c r="AA49" i="65"/>
  <c r="AA26" i="113" s="1"/>
  <c r="AQ49" i="65"/>
  <c r="AC54" i="65"/>
  <c r="AR54" i="65"/>
  <c r="AR36" i="65"/>
  <c r="AB36" i="65"/>
  <c r="AL54" i="65"/>
  <c r="AO54" i="65"/>
  <c r="AT54" i="65"/>
  <c r="AP54" i="65"/>
  <c r="AA54" i="65"/>
  <c r="AX54" i="65"/>
  <c r="AG54" i="65"/>
  <c r="AH54" i="65"/>
  <c r="AD54" i="65"/>
  <c r="AB90" i="65"/>
  <c r="AQ90" i="65"/>
  <c r="AQ66" i="65"/>
  <c r="AQ54" i="65"/>
  <c r="BD60" i="66"/>
  <c r="AJ36" i="65"/>
  <c r="AU36" i="65"/>
  <c r="AY36" i="65"/>
  <c r="AW66" i="65"/>
  <c r="AX90" i="65"/>
  <c r="AW54" i="65"/>
  <c r="AW90" i="65"/>
  <c r="AS90" i="65"/>
  <c r="AS66" i="65"/>
  <c r="AT90" i="65"/>
  <c r="AS54" i="65"/>
  <c r="AV54" i="65"/>
  <c r="AV90" i="65"/>
  <c r="AV66" i="65"/>
  <c r="AV49" i="65"/>
  <c r="BD54" i="65"/>
  <c r="BD90" i="65"/>
  <c r="BD66" i="65"/>
  <c r="BD78" i="65"/>
  <c r="BD49" i="65"/>
  <c r="BD26" i="113" s="1"/>
  <c r="AZ36" i="65"/>
  <c r="AF36" i="65"/>
  <c r="AJ54" i="65"/>
  <c r="AJ90" i="65"/>
  <c r="AJ49" i="65"/>
  <c r="AJ26" i="113" s="1"/>
  <c r="AU90" i="65"/>
  <c r="AU66" i="65"/>
  <c r="AU54" i="65"/>
  <c r="AY90" i="65"/>
  <c r="AY66" i="65"/>
  <c r="AY78" i="65"/>
  <c r="AY54" i="65"/>
  <c r="AE54" i="65"/>
  <c r="AE90" i="65"/>
  <c r="AM36" i="65"/>
  <c r="AI36" i="65"/>
  <c r="AS49" i="65"/>
  <c r="AZ54" i="65"/>
  <c r="AZ90" i="65"/>
  <c r="AZ66" i="65"/>
  <c r="AZ78" i="65"/>
  <c r="AZ49" i="65"/>
  <c r="AZ26" i="113" s="1"/>
  <c r="AF54" i="65"/>
  <c r="AF90" i="65"/>
  <c r="AG90" i="65"/>
  <c r="AF49" i="65"/>
  <c r="AF26" i="113" s="1"/>
  <c r="AE36" i="65"/>
  <c r="AH60" i="66"/>
  <c r="AN36" i="65"/>
  <c r="AK36" i="65"/>
  <c r="AM54" i="65"/>
  <c r="AM90" i="65"/>
  <c r="AI54" i="65"/>
  <c r="AI90" i="65"/>
  <c r="AW49" i="65"/>
  <c r="AW26" i="113" s="1"/>
  <c r="BA36" i="65"/>
  <c r="AN54" i="65"/>
  <c r="AN90" i="65"/>
  <c r="AO90" i="65"/>
  <c r="BE66" i="65"/>
  <c r="BE78" i="65"/>
  <c r="BE54" i="65"/>
  <c r="BE90" i="65"/>
  <c r="BE49" i="65"/>
  <c r="BE26" i="113" s="1"/>
  <c r="BC90" i="65"/>
  <c r="BC66" i="65"/>
  <c r="BC78" i="65"/>
  <c r="BC54" i="65"/>
  <c r="BC49" i="65"/>
  <c r="BC26" i="113" s="1"/>
  <c r="AL90" i="65"/>
  <c r="AK90" i="65"/>
  <c r="AK54" i="65"/>
  <c r="AK49" i="65"/>
  <c r="AK26" i="113" s="1"/>
  <c r="AV36" i="65"/>
  <c r="BA66" i="65"/>
  <c r="BA78" i="65"/>
  <c r="BA54" i="65"/>
  <c r="BA90" i="65"/>
  <c r="BA49" i="65"/>
  <c r="AD97" i="65"/>
  <c r="AN97" i="65"/>
  <c r="AL99" i="66"/>
  <c r="AL60" i="66"/>
  <c r="AL50" i="66"/>
  <c r="F24" i="112"/>
  <c r="AX99" i="66"/>
  <c r="AX73" i="66"/>
  <c r="AX60" i="66"/>
  <c r="AX50" i="66"/>
  <c r="BE89" i="66" s="1"/>
  <c r="AX86" i="66"/>
  <c r="AD99" i="66"/>
  <c r="AD60" i="66"/>
  <c r="AD50" i="66"/>
  <c r="AY99" i="66"/>
  <c r="AY86" i="66"/>
  <c r="AY73" i="66"/>
  <c r="AY60" i="66"/>
  <c r="AY50" i="66"/>
  <c r="AS60" i="66"/>
  <c r="AS50" i="66"/>
  <c r="AS99" i="66"/>
  <c r="AS73" i="66"/>
  <c r="AO97" i="65"/>
  <c r="AG60" i="66"/>
  <c r="AG50" i="66"/>
  <c r="AH102" i="66" s="1"/>
  <c r="AG99" i="66"/>
  <c r="AT73" i="65"/>
  <c r="AT99" i="66"/>
  <c r="AT73" i="66"/>
  <c r="AT60" i="66"/>
  <c r="AT50" i="66"/>
  <c r="AK60" i="66"/>
  <c r="AK50" i="66"/>
  <c r="AK99" i="66"/>
  <c r="AJ60" i="66"/>
  <c r="AJ50" i="66"/>
  <c r="AJ99" i="66"/>
  <c r="AM97" i="65"/>
  <c r="AM99" i="66"/>
  <c r="AM60" i="66"/>
  <c r="AM50" i="66"/>
  <c r="AC97" i="65"/>
  <c r="AF60" i="66"/>
  <c r="AF50" i="66"/>
  <c r="AF99" i="66"/>
  <c r="AY97" i="65"/>
  <c r="AY85" i="65"/>
  <c r="AY73" i="65"/>
  <c r="BA60" i="66"/>
  <c r="BA50" i="66"/>
  <c r="BA99" i="66"/>
  <c r="BA73" i="66"/>
  <c r="BA86" i="66"/>
  <c r="BB86" i="66"/>
  <c r="BB99" i="66"/>
  <c r="AR60" i="66"/>
  <c r="AR50" i="66"/>
  <c r="AR73" i="66"/>
  <c r="AR99" i="66"/>
  <c r="AQ99" i="66"/>
  <c r="AQ73" i="66"/>
  <c r="AQ60" i="66"/>
  <c r="AQ50" i="66"/>
  <c r="AV60" i="66"/>
  <c r="AV50" i="66"/>
  <c r="AV99" i="66"/>
  <c r="AV73" i="66"/>
  <c r="AN60" i="66"/>
  <c r="AN50" i="66"/>
  <c r="AN99" i="66"/>
  <c r="AI97" i="65"/>
  <c r="AC60" i="66"/>
  <c r="AC50" i="66"/>
  <c r="AC99" i="66"/>
  <c r="AB60" i="66"/>
  <c r="AB50" i="66"/>
  <c r="AB99" i="66"/>
  <c r="BC99" i="66"/>
  <c r="BC86" i="66"/>
  <c r="BC60" i="66"/>
  <c r="BC73" i="66"/>
  <c r="BD102" i="66"/>
  <c r="AE99" i="66"/>
  <c r="AE50" i="66"/>
  <c r="AE60" i="66"/>
  <c r="AZ86" i="66"/>
  <c r="AZ60" i="66"/>
  <c r="AZ50" i="66"/>
  <c r="AZ73" i="66"/>
  <c r="AZ99" i="66"/>
  <c r="D24" i="112"/>
  <c r="AP99" i="66"/>
  <c r="AP73" i="66"/>
  <c r="AP60" i="66"/>
  <c r="AP50" i="66"/>
  <c r="BE76" i="66" s="1"/>
  <c r="AO60" i="66"/>
  <c r="AO50" i="66"/>
  <c r="AO99" i="66"/>
  <c r="AU97" i="65"/>
  <c r="AU73" i="65"/>
  <c r="AE97" i="65"/>
  <c r="BE102" i="66"/>
  <c r="AI99" i="66"/>
  <c r="AI60" i="66"/>
  <c r="AI50" i="66"/>
  <c r="AA60" i="66"/>
  <c r="AA50" i="66"/>
  <c r="BE63" i="66" s="1"/>
  <c r="AW60" i="66"/>
  <c r="AW50" i="66"/>
  <c r="AW99" i="66"/>
  <c r="AW73" i="66"/>
  <c r="BD73" i="66"/>
  <c r="BD86" i="66"/>
  <c r="AU99" i="66"/>
  <c r="AU60" i="66"/>
  <c r="AU73" i="66"/>
  <c r="AU50" i="66"/>
  <c r="BB60" i="66"/>
  <c r="AK19" i="74" l="1"/>
  <c r="BB102" i="66"/>
  <c r="AT63" i="66"/>
  <c r="E11" i="112"/>
  <c r="E13" i="112"/>
  <c r="BA17" i="76"/>
  <c r="AQ19" i="74"/>
  <c r="AV97" i="65"/>
  <c r="AV26" i="113"/>
  <c r="AR97" i="65"/>
  <c r="AQ26" i="113"/>
  <c r="AH97" i="65"/>
  <c r="AG26" i="113"/>
  <c r="AT97" i="65"/>
  <c r="AS26" i="113"/>
  <c r="BB97" i="65"/>
  <c r="BA26" i="113"/>
  <c r="AW17" i="76"/>
  <c r="AR19" i="74"/>
  <c r="AO19" i="74"/>
  <c r="AS17" i="76"/>
  <c r="AO17" i="76"/>
  <c r="AQ97" i="65"/>
  <c r="AW61" i="65"/>
  <c r="E8" i="112"/>
  <c r="AP61" i="65"/>
  <c r="BB61" i="65"/>
  <c r="AN17" i="76"/>
  <c r="AX19" i="74"/>
  <c r="AV19" i="74"/>
  <c r="AD19" i="74"/>
  <c r="AN19" i="74"/>
  <c r="AF19" i="74"/>
  <c r="AT61" i="65"/>
  <c r="AN61" i="65"/>
  <c r="AJ61" i="65"/>
  <c r="AP19" i="74"/>
  <c r="AT19" i="74"/>
  <c r="E10" i="112"/>
  <c r="E7" i="112"/>
  <c r="E12" i="112"/>
  <c r="E9" i="112"/>
  <c r="E6" i="112"/>
  <c r="AZ19" i="74"/>
  <c r="AK17" i="76"/>
  <c r="AE19" i="74"/>
  <c r="AA19" i="74"/>
  <c r="AW19" i="74"/>
  <c r="AM17" i="76"/>
  <c r="AB19" i="74"/>
  <c r="AR17" i="76"/>
  <c r="AT17" i="76"/>
  <c r="AP17" i="76"/>
  <c r="BA19" i="74"/>
  <c r="AI19" i="74"/>
  <c r="AS19" i="74"/>
  <c r="AD17" i="76"/>
  <c r="AU19" i="74"/>
  <c r="AJ17" i="76"/>
  <c r="AZ17" i="76"/>
  <c r="AQ17" i="76"/>
  <c r="AV17" i="76"/>
  <c r="AX17" i="76"/>
  <c r="AF17" i="76"/>
  <c r="AH17" i="76"/>
  <c r="AL17" i="76"/>
  <c r="AB17" i="76"/>
  <c r="AM19" i="74"/>
  <c r="AA17" i="76"/>
  <c r="AJ19" i="74"/>
  <c r="AB97" i="65"/>
  <c r="AY61" i="65"/>
  <c r="AA61" i="65"/>
  <c r="AC61" i="65"/>
  <c r="AG61" i="65"/>
  <c r="AE61" i="65"/>
  <c r="AS61" i="65"/>
  <c r="AA23" i="113"/>
  <c r="AD61" i="65"/>
  <c r="AO61" i="65"/>
  <c r="AB61" i="65"/>
  <c r="AU61" i="65"/>
  <c r="AI61" i="65"/>
  <c r="AL61" i="65"/>
  <c r="AM61" i="65"/>
  <c r="AX61" i="65"/>
  <c r="AQ73" i="65"/>
  <c r="AH61" i="65"/>
  <c r="AJ97" i="65"/>
  <c r="AQ61" i="65"/>
  <c r="G6" i="112"/>
  <c r="G13" i="112"/>
  <c r="G10" i="112"/>
  <c r="G11" i="112"/>
  <c r="G12" i="112"/>
  <c r="G9" i="112"/>
  <c r="G7" i="112"/>
  <c r="G8" i="112"/>
  <c r="BD89" i="66"/>
  <c r="BB89" i="66"/>
  <c r="AR61" i="65"/>
  <c r="AK97" i="65"/>
  <c r="AL97" i="65"/>
  <c r="BC61" i="65"/>
  <c r="BC97" i="65"/>
  <c r="BC23" i="113"/>
  <c r="BC73" i="65"/>
  <c r="BC85" i="65"/>
  <c r="AF97" i="65"/>
  <c r="AF61" i="65"/>
  <c r="AZ73" i="65"/>
  <c r="AZ85" i="65"/>
  <c r="AZ23" i="113"/>
  <c r="BD23" i="113"/>
  <c r="BD85" i="65"/>
  <c r="BD73" i="65"/>
  <c r="BD61" i="65"/>
  <c r="BD97" i="65"/>
  <c r="AZ61" i="65"/>
  <c r="BA23" i="113"/>
  <c r="BA85" i="65"/>
  <c r="BA73" i="65"/>
  <c r="BA61" i="65"/>
  <c r="BA97" i="65"/>
  <c r="BE73" i="65"/>
  <c r="BE85" i="65"/>
  <c r="BE97" i="65"/>
  <c r="BE23" i="113"/>
  <c r="BE61" i="65"/>
  <c r="AV61" i="65"/>
  <c r="AV73" i="65"/>
  <c r="AZ97" i="65"/>
  <c r="AK61" i="65"/>
  <c r="AG97" i="65"/>
  <c r="AX97" i="65"/>
  <c r="AW73" i="65"/>
  <c r="AW97" i="65"/>
  <c r="AS97" i="65"/>
  <c r="AS73" i="65"/>
  <c r="AA63" i="66"/>
  <c r="AI102" i="66"/>
  <c r="AI63" i="66"/>
  <c r="AB63" i="66"/>
  <c r="AB102" i="66"/>
  <c r="AG63" i="66"/>
  <c r="AG102" i="66"/>
  <c r="AL102" i="66"/>
  <c r="AL63" i="66"/>
  <c r="AE102" i="66"/>
  <c r="AE63" i="66"/>
  <c r="AU102" i="66"/>
  <c r="AU63" i="66"/>
  <c r="AU76" i="66"/>
  <c r="BB63" i="66"/>
  <c r="D27" i="112"/>
  <c r="AP102" i="66"/>
  <c r="AP76" i="66"/>
  <c r="AP63" i="66"/>
  <c r="AF102" i="66"/>
  <c r="AF63" i="66"/>
  <c r="BD63" i="66"/>
  <c r="AK102" i="66"/>
  <c r="AK63" i="66"/>
  <c r="AS102" i="66"/>
  <c r="AS76" i="66"/>
  <c r="AS63" i="66"/>
  <c r="AW76" i="66"/>
  <c r="AW63" i="66"/>
  <c r="AW102" i="66"/>
  <c r="AV102" i="66"/>
  <c r="AV63" i="66"/>
  <c r="AV76" i="66"/>
  <c r="BA102" i="66"/>
  <c r="BA76" i="66"/>
  <c r="BA89" i="66"/>
  <c r="BA63" i="66"/>
  <c r="AM102" i="66"/>
  <c r="AM63" i="66"/>
  <c r="AJ102" i="66"/>
  <c r="AJ63" i="66"/>
  <c r="AY102" i="66"/>
  <c r="AY89" i="66"/>
  <c r="AY63" i="66"/>
  <c r="AY76" i="66"/>
  <c r="AN63" i="66"/>
  <c r="AN102" i="66"/>
  <c r="AH63" i="66"/>
  <c r="BB76" i="66"/>
  <c r="AO102" i="66"/>
  <c r="AO63" i="66"/>
  <c r="AZ102" i="66"/>
  <c r="AZ89" i="66"/>
  <c r="AZ63" i="66"/>
  <c r="AZ76" i="66"/>
  <c r="BC102" i="66"/>
  <c r="BC89" i="66"/>
  <c r="BC63" i="66"/>
  <c r="BC76" i="66"/>
  <c r="AC102" i="66"/>
  <c r="AC63" i="66"/>
  <c r="AQ102" i="66"/>
  <c r="AQ63" i="66"/>
  <c r="AQ76" i="66"/>
  <c r="AR63" i="66"/>
  <c r="AR102" i="66"/>
  <c r="AR76" i="66"/>
  <c r="BD76" i="66"/>
  <c r="AT102" i="66"/>
  <c r="AT76" i="66"/>
  <c r="AD102" i="66"/>
  <c r="AD63" i="66"/>
  <c r="F27" i="112"/>
  <c r="AX76" i="66"/>
  <c r="AX102" i="66"/>
  <c r="AX89" i="66"/>
  <c r="AX63" i="66"/>
  <c r="E14" i="112" l="1"/>
  <c r="G24" i="112"/>
  <c r="I24" i="112"/>
  <c r="E24" i="112"/>
  <c r="G14" i="112"/>
  <c r="I13" i="112"/>
  <c r="I10" i="112"/>
  <c r="I11" i="112"/>
  <c r="I7" i="112"/>
  <c r="I9" i="112"/>
  <c r="I12" i="112"/>
  <c r="I8" i="112"/>
  <c r="I23" i="112"/>
  <c r="I22" i="112"/>
  <c r="I21" i="112"/>
  <c r="I20" i="112"/>
  <c r="I19" i="112"/>
  <c r="I25" i="112"/>
  <c r="I26" i="112"/>
  <c r="G23" i="112"/>
  <c r="G22" i="112"/>
  <c r="G21" i="112"/>
  <c r="G20" i="112"/>
  <c r="G19" i="112"/>
  <c r="G26" i="112"/>
  <c r="G25" i="112"/>
  <c r="E23" i="112"/>
  <c r="E22" i="112"/>
  <c r="E21" i="112"/>
  <c r="E20" i="112"/>
  <c r="E19" i="112"/>
  <c r="E26" i="112"/>
  <c r="E25" i="112"/>
  <c r="I14" i="112" l="1"/>
  <c r="E27" i="112"/>
  <c r="G27" i="112"/>
  <c r="I27" i="112"/>
</calcChain>
</file>

<file path=xl/sharedStrings.xml><?xml version="1.0" encoding="utf-8"?>
<sst xmlns="http://schemas.openxmlformats.org/spreadsheetml/2006/main" count="1121" uniqueCount="364">
  <si>
    <t>GWP</t>
  </si>
  <si>
    <t>Note</t>
    <phoneticPr fontId="9"/>
  </si>
  <si>
    <t>1.Total</t>
  </si>
  <si>
    <t>0.Contents</t>
    <phoneticPr fontId="9"/>
  </si>
  <si>
    <t>2.CO2-Sector</t>
    <phoneticPr fontId="9"/>
  </si>
  <si>
    <t>3.Allocated_CO2-Sector</t>
    <phoneticPr fontId="9"/>
  </si>
  <si>
    <t>1,000,000,000,000 g</t>
    <phoneticPr fontId="9"/>
  </si>
  <si>
    <t>1 Mt</t>
    <phoneticPr fontId="9"/>
  </si>
  <si>
    <t>1,000,000,000 g</t>
    <phoneticPr fontId="9"/>
  </si>
  <si>
    <t>1 kt</t>
    <phoneticPr fontId="9"/>
  </si>
  <si>
    <t>1,000,000 g</t>
    <phoneticPr fontId="9"/>
  </si>
  <si>
    <t>1 t</t>
    <phoneticPr fontId="9"/>
  </si>
  <si>
    <t>1,000 g</t>
    <phoneticPr fontId="9"/>
  </si>
  <si>
    <t>―</t>
    <phoneticPr fontId="9"/>
  </si>
  <si>
    <t>1 g</t>
    <phoneticPr fontId="9"/>
  </si>
  <si>
    <t>HFCs</t>
    <phoneticPr fontId="9"/>
  </si>
  <si>
    <t>PFCs</t>
    <phoneticPr fontId="9"/>
  </si>
  <si>
    <t xml:space="preserve"> </t>
    <phoneticPr fontId="9"/>
  </si>
  <si>
    <t>http://www-gio.nies.go.jp/aboutghg/nir/nir-j.html</t>
    <phoneticPr fontId="9"/>
  </si>
  <si>
    <t>1 Tg</t>
    <phoneticPr fontId="9"/>
  </si>
  <si>
    <t>1 Gg</t>
    <phoneticPr fontId="9"/>
  </si>
  <si>
    <t>1 Mg</t>
    <phoneticPr fontId="9"/>
  </si>
  <si>
    <t>1 kg</t>
    <phoneticPr fontId="9"/>
  </si>
  <si>
    <t>HFCs</t>
    <phoneticPr fontId="8"/>
  </si>
  <si>
    <r>
      <t>CH</t>
    </r>
    <r>
      <rPr>
        <sz val="11"/>
        <color theme="0" tint="-0.499984740745262"/>
        <rFont val="ＭＳ Ｐ明朝"/>
        <family val="1"/>
        <charset val="128"/>
      </rPr>
      <t>₄</t>
    </r>
  </si>
  <si>
    <r>
      <t>N</t>
    </r>
    <r>
      <rPr>
        <sz val="11"/>
        <color theme="0" tint="-0.499984740745262"/>
        <rFont val="ＭＳ Ｐ明朝"/>
        <family val="1"/>
        <charset val="128"/>
      </rPr>
      <t>₂</t>
    </r>
    <r>
      <rPr>
        <sz val="11"/>
        <color theme="0" tint="-0.499984740745262"/>
        <rFont val="Century"/>
        <family val="1"/>
      </rPr>
      <t>O</t>
    </r>
    <phoneticPr fontId="8"/>
  </si>
  <si>
    <t>PFCs</t>
    <phoneticPr fontId="8"/>
  </si>
  <si>
    <r>
      <t>SF</t>
    </r>
    <r>
      <rPr>
        <sz val="11"/>
        <color theme="0" tint="-0.499984740745262"/>
        <rFont val="ＭＳ Ｐ明朝"/>
        <family val="1"/>
        <charset val="128"/>
      </rPr>
      <t>₆</t>
    </r>
    <phoneticPr fontId="8"/>
  </si>
  <si>
    <r>
      <t>NF</t>
    </r>
    <r>
      <rPr>
        <sz val="11"/>
        <color theme="0" tint="-0.499984740745262"/>
        <rFont val="ＭＳ Ｐ明朝"/>
        <family val="1"/>
        <charset val="128"/>
      </rPr>
      <t>₃</t>
    </r>
    <phoneticPr fontId="8"/>
  </si>
  <si>
    <t>家庭部門</t>
    <phoneticPr fontId="9"/>
  </si>
  <si>
    <t>燃料の燃焼</t>
    <rPh sb="0" eb="2">
      <t>ネンリョウ</t>
    </rPh>
    <rPh sb="3" eb="5">
      <t>ネンショウ</t>
    </rPh>
    <phoneticPr fontId="11"/>
  </si>
  <si>
    <r>
      <t>2016</t>
    </r>
    <r>
      <rPr>
        <sz val="10"/>
        <rFont val="ＭＳ Ｐ明朝"/>
        <family val="1"/>
        <charset val="128"/>
      </rPr>
      <t>年度
（平成</t>
    </r>
    <r>
      <rPr>
        <sz val="10"/>
        <rFont val="Century"/>
        <family val="1"/>
      </rPr>
      <t>34年度）</t>
    </r>
    <r>
      <rPr>
        <sz val="13"/>
        <rFont val="ＭＳ Ｐ明朝"/>
        <family val="1"/>
        <charset val="128"/>
      </rPr>
      <t/>
    </r>
    <rPh sb="5" eb="6">
      <t>ド</t>
    </rPh>
    <rPh sb="13" eb="14">
      <t>ド</t>
    </rPh>
    <phoneticPr fontId="9"/>
  </si>
  <si>
    <t>CO2</t>
    <phoneticPr fontId="9"/>
  </si>
  <si>
    <t>CH4</t>
    <phoneticPr fontId="9"/>
  </si>
  <si>
    <t>N2O</t>
    <phoneticPr fontId="9"/>
  </si>
  <si>
    <r>
      <t>2016</t>
    </r>
    <r>
      <rPr>
        <sz val="10"/>
        <rFont val="ＭＳ Ｐ明朝"/>
        <family val="1"/>
        <charset val="128"/>
      </rPr>
      <t>年
（平成</t>
    </r>
    <r>
      <rPr>
        <sz val="10"/>
        <rFont val="Century"/>
        <family val="1"/>
      </rPr>
      <t>32年）</t>
    </r>
    <r>
      <rPr>
        <sz val="13"/>
        <rFont val="ＭＳ Ｐ明朝"/>
        <family val="1"/>
        <charset val="128"/>
      </rPr>
      <t/>
    </r>
  </si>
  <si>
    <r>
      <t>2016</t>
    </r>
    <r>
      <rPr>
        <sz val="10"/>
        <rFont val="ＭＳ Ｐ明朝"/>
        <family val="1"/>
        <charset val="128"/>
      </rPr>
      <t>年
（平成</t>
    </r>
    <r>
      <rPr>
        <sz val="10"/>
        <rFont val="Century"/>
        <family val="1"/>
      </rPr>
      <t>33年）</t>
    </r>
    <r>
      <rPr>
        <sz val="13"/>
        <rFont val="ＭＳ Ｐ明朝"/>
        <family val="1"/>
        <charset val="128"/>
      </rPr>
      <t/>
    </r>
  </si>
  <si>
    <r>
      <t>2016</t>
    </r>
    <r>
      <rPr>
        <sz val="10"/>
        <rFont val="ＭＳ Ｐ明朝"/>
        <family val="1"/>
        <charset val="128"/>
      </rPr>
      <t>年
（平成</t>
    </r>
    <r>
      <rPr>
        <sz val="10"/>
        <rFont val="Century"/>
        <family val="1"/>
      </rPr>
      <t>34年）</t>
    </r>
    <r>
      <rPr>
        <sz val="13"/>
        <rFont val="ＭＳ Ｐ明朝"/>
        <family val="1"/>
        <charset val="128"/>
      </rPr>
      <t/>
    </r>
  </si>
  <si>
    <t>HFCs</t>
    <phoneticPr fontId="9"/>
  </si>
  <si>
    <t>SF6</t>
    <phoneticPr fontId="9"/>
  </si>
  <si>
    <t>NF3</t>
    <phoneticPr fontId="9"/>
  </si>
  <si>
    <r>
      <t>2019</t>
    </r>
    <r>
      <rPr>
        <sz val="10"/>
        <rFont val="ＭＳ Ｐ明朝"/>
        <family val="1"/>
        <charset val="128"/>
      </rPr>
      <t>年
（平成</t>
    </r>
    <r>
      <rPr>
        <sz val="10"/>
        <rFont val="Century"/>
        <family val="1"/>
      </rPr>
      <t>31</t>
    </r>
    <r>
      <rPr>
        <sz val="10"/>
        <rFont val="ＭＳ Ｐ明朝"/>
        <family val="1"/>
        <charset val="128"/>
      </rPr>
      <t>年）</t>
    </r>
    <phoneticPr fontId="9"/>
  </si>
  <si>
    <t>9.CH4</t>
  </si>
  <si>
    <t>11.N2O</t>
  </si>
  <si>
    <t>13.F-gas</t>
  </si>
  <si>
    <r>
      <rPr>
        <sz val="14"/>
        <rFont val="Century"/>
        <family val="1"/>
      </rPr>
      <t>(2021年度)</t>
    </r>
    <r>
      <rPr>
        <sz val="10"/>
        <rFont val="ＭＳ Ｐ明朝"/>
        <family val="1"/>
        <charset val="128"/>
      </rPr>
      <t/>
    </r>
  </si>
  <si>
    <r>
      <rPr>
        <sz val="14"/>
        <rFont val="Century"/>
        <family val="1"/>
      </rPr>
      <t>(2022年度)</t>
    </r>
    <r>
      <rPr>
        <sz val="10"/>
        <rFont val="ＭＳ Ｐ明朝"/>
        <family val="1"/>
        <charset val="128"/>
      </rPr>
      <t/>
    </r>
  </si>
  <si>
    <r>
      <rPr>
        <sz val="14"/>
        <rFont val="Century"/>
        <family val="1"/>
      </rPr>
      <t>(2015</t>
    </r>
    <r>
      <rPr>
        <sz val="14"/>
        <rFont val="ＭＳ Ｐ明朝"/>
        <family val="1"/>
        <charset val="128"/>
      </rPr>
      <t>年度)</t>
    </r>
    <phoneticPr fontId="9"/>
  </si>
  <si>
    <r>
      <t>CO</t>
    </r>
    <r>
      <rPr>
        <sz val="11"/>
        <color theme="0" tint="-0.499984740745262"/>
        <rFont val="ＭＳ Ｐ明朝"/>
        <family val="1"/>
        <charset val="128"/>
      </rPr>
      <t>₂</t>
    </r>
    <r>
      <rPr>
        <sz val="11"/>
        <color theme="0" tint="-0.499984740745262"/>
        <rFont val="Century"/>
        <family val="1"/>
      </rPr>
      <t xml:space="preserve"> </t>
    </r>
    <phoneticPr fontId="9"/>
  </si>
  <si>
    <t>5.CO2-Share</t>
  </si>
  <si>
    <t>廃棄物
（ﾌﾟﾗｽﾁｯｸ、廃油の焼却）</t>
    <phoneticPr fontId="9"/>
  </si>
  <si>
    <t>業務その他部門
（商業･ｻｰﾋﾞｽ･事業所等）</t>
    <phoneticPr fontId="9"/>
  </si>
  <si>
    <t>運輸部門
（自動車・船舶等）</t>
    <phoneticPr fontId="9"/>
  </si>
  <si>
    <t>産業部門
（工場等）</t>
    <phoneticPr fontId="9"/>
  </si>
  <si>
    <r>
      <rPr>
        <sz val="10"/>
        <rFont val="ＭＳ Ｐ明朝"/>
        <family val="1"/>
        <charset val="128"/>
      </rPr>
      <t>工業プロセス及び製品の使用</t>
    </r>
    <r>
      <rPr>
        <sz val="10"/>
        <rFont val="Century"/>
        <family val="1"/>
      </rPr>
      <t xml:space="preserve"> </t>
    </r>
    <rPh sb="0" eb="2">
      <t>コウギョウ</t>
    </rPh>
    <phoneticPr fontId="11"/>
  </si>
  <si>
    <r>
      <rPr>
        <sz val="10"/>
        <rFont val="ＭＳ Ｐ明朝"/>
        <family val="1"/>
        <charset val="128"/>
      </rPr>
      <t xml:space="preserve">農業
</t>
    </r>
    <r>
      <rPr>
        <sz val="10"/>
        <rFont val="Century"/>
        <family val="1"/>
      </rPr>
      <t>(</t>
    </r>
    <r>
      <rPr>
        <sz val="10"/>
        <rFont val="ＭＳ Ｐ明朝"/>
        <family val="1"/>
        <charset val="128"/>
      </rPr>
      <t>家畜の消化管内発酵、
家畜排せつ物の管理、
稲作等</t>
    </r>
    <r>
      <rPr>
        <sz val="10"/>
        <rFont val="Century"/>
        <family val="1"/>
      </rPr>
      <t>)</t>
    </r>
    <rPh sb="0" eb="2">
      <t>ノウギョウ</t>
    </rPh>
    <phoneticPr fontId="11"/>
  </si>
  <si>
    <t>廃棄物
（埋立、排水処理等）</t>
    <rPh sb="0" eb="3">
      <t>ハイキブツ</t>
    </rPh>
    <phoneticPr fontId="11"/>
  </si>
  <si>
    <t>燃料からの漏出
（天然ガス・石炭生産時の漏出等）</t>
    <rPh sb="0" eb="2">
      <t>ネンリョウ</t>
    </rPh>
    <rPh sb="5" eb="7">
      <t>ロウシュツ</t>
    </rPh>
    <phoneticPr fontId="11"/>
  </si>
  <si>
    <t>燃料の燃焼・漏出</t>
    <phoneticPr fontId="9"/>
  </si>
  <si>
    <t>廃棄物
（排水処理、焼却等）</t>
    <rPh sb="5" eb="9">
      <t>ハイスイショリ</t>
    </rPh>
    <rPh sb="10" eb="12">
      <t>ショウキャク</t>
    </rPh>
    <rPh sb="12" eb="13">
      <t>トウ</t>
    </rPh>
    <phoneticPr fontId="9"/>
  </si>
  <si>
    <r>
      <rPr>
        <sz val="9"/>
        <rFont val="ＭＳ Ｐ明朝"/>
        <family val="1"/>
        <charset val="128"/>
      </rPr>
      <t>農業</t>
    </r>
    <r>
      <rPr>
        <sz val="9"/>
        <rFont val="Century"/>
        <family val="1"/>
      </rPr>
      <t xml:space="preserve">
 (</t>
    </r>
    <r>
      <rPr>
        <sz val="9"/>
        <rFont val="ＭＳ Ｐ明朝"/>
        <family val="1"/>
        <charset val="128"/>
      </rPr>
      <t>家畜排せつ物の管理、
農用地の土壌等</t>
    </r>
    <r>
      <rPr>
        <sz val="9"/>
        <rFont val="Century"/>
        <family val="1"/>
      </rPr>
      <t>)</t>
    </r>
    <phoneticPr fontId="9"/>
  </si>
  <si>
    <t>-</t>
    <phoneticPr fontId="9"/>
  </si>
  <si>
    <r>
      <t xml:space="preserve"> </t>
    </r>
    <r>
      <rPr>
        <sz val="10"/>
        <rFont val="ＭＳ Ｐ明朝"/>
        <family val="1"/>
        <charset val="128"/>
      </rPr>
      <t>電気熱配分誤差</t>
    </r>
    <phoneticPr fontId="9"/>
  </si>
  <si>
    <r>
      <rPr>
        <sz val="11"/>
        <color indexed="8"/>
        <rFont val="ＭＳ 明朝"/>
        <family val="1"/>
        <charset val="128"/>
      </rPr>
      <t>■注意事項</t>
    </r>
    <rPh sb="1" eb="3">
      <t>チュウイ</t>
    </rPh>
    <rPh sb="3" eb="5">
      <t>ジコウ</t>
    </rPh>
    <phoneticPr fontId="9"/>
  </si>
  <si>
    <r>
      <rPr>
        <sz val="11"/>
        <color indexed="8"/>
        <rFont val="ＭＳ 明朝"/>
        <family val="1"/>
        <charset val="128"/>
      </rPr>
      <t>【電気・熱配分後排出量】は、発電や熱の生産に伴う排出量を、電力や熱の消費量に応じて各部門に配分した後の値。</t>
    </r>
    <rPh sb="41" eb="42">
      <t>カク</t>
    </rPh>
    <phoneticPr fontId="9"/>
  </si>
  <si>
    <r>
      <rPr>
        <sz val="11"/>
        <color indexed="8"/>
        <rFont val="ＭＳ 明朝"/>
        <family val="1"/>
        <charset val="128"/>
      </rPr>
      <t>■単位に関して</t>
    </r>
    <rPh sb="1" eb="3">
      <t>タンイ</t>
    </rPh>
    <rPh sb="4" eb="5">
      <t>カン</t>
    </rPh>
    <phoneticPr fontId="9"/>
  </si>
  <si>
    <r>
      <t>1</t>
    </r>
    <r>
      <rPr>
        <sz val="11"/>
        <color indexed="8"/>
        <rFont val="ＭＳ 明朝"/>
        <family val="1"/>
        <charset val="128"/>
      </rPr>
      <t>百万トン</t>
    </r>
    <rPh sb="1" eb="2">
      <t>ヒャク</t>
    </rPh>
    <rPh sb="2" eb="3">
      <t>マン</t>
    </rPh>
    <phoneticPr fontId="9"/>
  </si>
  <si>
    <r>
      <t>1</t>
    </r>
    <r>
      <rPr>
        <sz val="11"/>
        <color indexed="8"/>
        <rFont val="ＭＳ 明朝"/>
        <family val="1"/>
        <charset val="128"/>
      </rPr>
      <t>千トン</t>
    </r>
    <rPh sb="1" eb="2">
      <t>セン</t>
    </rPh>
    <phoneticPr fontId="9"/>
  </si>
  <si>
    <r>
      <rPr>
        <sz val="11"/>
        <rFont val="ＭＳ Ｐ明朝"/>
        <family val="1"/>
        <charset val="128"/>
      </rPr>
      <t>製造業（上記を除く）</t>
    </r>
    <rPh sb="0" eb="2">
      <t>セイゾウ</t>
    </rPh>
    <rPh sb="2" eb="3">
      <t>ギョウ</t>
    </rPh>
    <rPh sb="4" eb="6">
      <t>ジョウキ</t>
    </rPh>
    <rPh sb="7" eb="8">
      <t>ノゾ</t>
    </rPh>
    <phoneticPr fontId="9"/>
  </si>
  <si>
    <r>
      <t>CH</t>
    </r>
    <r>
      <rPr>
        <b/>
        <vertAlign val="subscript"/>
        <sz val="16"/>
        <rFont val="Century"/>
        <family val="1"/>
      </rPr>
      <t>4</t>
    </r>
    <r>
      <rPr>
        <b/>
        <sz val="16"/>
        <rFont val="ＭＳ Ｐゴシック"/>
        <family val="3"/>
        <charset val="128"/>
      </rPr>
      <t>排出量（簡約表）</t>
    </r>
    <phoneticPr fontId="9"/>
  </si>
  <si>
    <r>
      <rPr>
        <b/>
        <sz val="16"/>
        <rFont val="ＭＳ Ｐゴシック"/>
        <family val="3"/>
        <charset val="128"/>
      </rPr>
      <t>部門別</t>
    </r>
    <r>
      <rPr>
        <b/>
        <sz val="16"/>
        <rFont val="Century"/>
        <family val="1"/>
      </rPr>
      <t>CO</t>
    </r>
    <r>
      <rPr>
        <b/>
        <vertAlign val="subscript"/>
        <sz val="16"/>
        <rFont val="Century"/>
        <family val="1"/>
      </rPr>
      <t>2</t>
    </r>
    <r>
      <rPr>
        <b/>
        <sz val="16"/>
        <rFont val="ＭＳ Ｐゴシック"/>
        <family val="3"/>
        <charset val="128"/>
      </rPr>
      <t>排出量のシェア（電気・熱配分前後のシェア）</t>
    </r>
    <rPh sb="14" eb="16">
      <t>デンキ</t>
    </rPh>
    <rPh sb="17" eb="18">
      <t>ネツ</t>
    </rPh>
    <rPh sb="18" eb="20">
      <t>ハイブン</t>
    </rPh>
    <rPh sb="20" eb="22">
      <t>ゼンゴ</t>
    </rPh>
    <phoneticPr fontId="9"/>
  </si>
  <si>
    <r>
      <rPr>
        <sz val="11"/>
        <color rgb="FFFFFFFF"/>
        <rFont val="ＭＳ Ｐ明朝"/>
        <family val="1"/>
        <charset val="128"/>
      </rPr>
      <t>液晶製造</t>
    </r>
    <rPh sb="0" eb="2">
      <t>エキショウ</t>
    </rPh>
    <rPh sb="2" eb="4">
      <t>セイゾウ</t>
    </rPh>
    <phoneticPr fontId="9"/>
  </si>
  <si>
    <r>
      <rPr>
        <sz val="11"/>
        <color indexed="8"/>
        <rFont val="ＭＳ 明朝"/>
        <family val="1"/>
        <charset val="128"/>
      </rPr>
      <t>出典：</t>
    </r>
    <r>
      <rPr>
        <sz val="11"/>
        <color indexed="8"/>
        <rFont val="Century"/>
        <family val="1"/>
      </rPr>
      <t>IPCC</t>
    </r>
    <r>
      <rPr>
        <sz val="11"/>
        <color indexed="8"/>
        <rFont val="ＭＳ 明朝"/>
        <family val="1"/>
        <charset val="128"/>
      </rPr>
      <t>第四次評価報告書（</t>
    </r>
    <r>
      <rPr>
        <sz val="11"/>
        <color indexed="8"/>
        <rFont val="Century"/>
        <family val="1"/>
      </rPr>
      <t>2007</t>
    </r>
    <r>
      <rPr>
        <sz val="11"/>
        <color indexed="8"/>
        <rFont val="ＭＳ 明朝"/>
        <family val="1"/>
        <charset val="128"/>
      </rPr>
      <t>）</t>
    </r>
    <rPh sb="0" eb="2">
      <t>シュッテン</t>
    </rPh>
    <phoneticPr fontId="9"/>
  </si>
  <si>
    <t>-</t>
    <phoneticPr fontId="9"/>
  </si>
  <si>
    <t>-</t>
    <phoneticPr fontId="9"/>
  </si>
  <si>
    <t>Industrial Processes</t>
    <phoneticPr fontId="9"/>
  </si>
  <si>
    <t>HFCs</t>
    <phoneticPr fontId="8"/>
  </si>
  <si>
    <t>PFCs</t>
    <phoneticPr fontId="8"/>
  </si>
  <si>
    <r>
      <rPr>
        <sz val="11"/>
        <rFont val="ＭＳ 明朝"/>
        <family val="1"/>
        <charset val="128"/>
      </rPr>
      <t>非エネルギー起源</t>
    </r>
    <r>
      <rPr>
        <sz val="11"/>
        <rFont val="Century"/>
        <family val="1"/>
      </rPr>
      <t>CO</t>
    </r>
    <r>
      <rPr>
        <sz val="11"/>
        <rFont val="ＭＳ 明朝"/>
        <family val="1"/>
        <charset val="128"/>
      </rPr>
      <t>₂</t>
    </r>
  </si>
  <si>
    <r>
      <t>CH</t>
    </r>
    <r>
      <rPr>
        <sz val="11"/>
        <rFont val="ＭＳ 明朝"/>
        <family val="1"/>
        <charset val="128"/>
      </rPr>
      <t>₄</t>
    </r>
  </si>
  <si>
    <r>
      <t>N</t>
    </r>
    <r>
      <rPr>
        <sz val="11"/>
        <rFont val="ＭＳ 明朝"/>
        <family val="1"/>
        <charset val="128"/>
      </rPr>
      <t>₂</t>
    </r>
    <r>
      <rPr>
        <sz val="11"/>
        <rFont val="Century"/>
        <family val="1"/>
      </rPr>
      <t>O</t>
    </r>
  </si>
  <si>
    <r>
      <t>SF</t>
    </r>
    <r>
      <rPr>
        <sz val="11"/>
        <rFont val="ＭＳ 明朝"/>
        <family val="1"/>
        <charset val="128"/>
      </rPr>
      <t>₆</t>
    </r>
  </si>
  <si>
    <r>
      <t>NF</t>
    </r>
    <r>
      <rPr>
        <sz val="11"/>
        <rFont val="ＭＳ 明朝"/>
        <family val="1"/>
        <charset val="128"/>
      </rPr>
      <t>₃</t>
    </r>
  </si>
  <si>
    <r>
      <t>Non-Energy-related CO</t>
    </r>
    <r>
      <rPr>
        <sz val="11"/>
        <color theme="0" tint="-0.499984740745262"/>
        <rFont val="ＭＳ 明朝"/>
        <family val="1"/>
        <charset val="128"/>
      </rPr>
      <t>₂</t>
    </r>
    <phoneticPr fontId="8"/>
  </si>
  <si>
    <t>折れ線グラフ用</t>
    <rPh sb="0" eb="1">
      <t>オ</t>
    </rPh>
    <rPh sb="2" eb="3">
      <t>セン</t>
    </rPh>
    <rPh sb="6" eb="7">
      <t>ヨウ</t>
    </rPh>
    <phoneticPr fontId="9"/>
  </si>
  <si>
    <t>ドーナツグラフ用</t>
    <rPh sb="7" eb="8">
      <t>ヨウ</t>
    </rPh>
    <phoneticPr fontId="9"/>
  </si>
  <si>
    <t>棒グラフ一部兼用</t>
    <rPh sb="4" eb="6">
      <t>イチブ</t>
    </rPh>
    <rPh sb="6" eb="8">
      <t>ケンヨウ</t>
    </rPh>
    <phoneticPr fontId="9"/>
  </si>
  <si>
    <t xml:space="preserve">      (FY2015)</t>
    <phoneticPr fontId="9"/>
  </si>
  <si>
    <t xml:space="preserve">      (FY2016)</t>
  </si>
  <si>
    <t xml:space="preserve">      (FY2017)</t>
  </si>
  <si>
    <t xml:space="preserve">      (FY2018)</t>
  </si>
  <si>
    <t xml:space="preserve">      (FY2019)</t>
  </si>
  <si>
    <t xml:space="preserve">      (FY2020)</t>
  </si>
  <si>
    <t>Energy Industries Sector
(Electric Power Plant, etc.)</t>
    <phoneticPr fontId="9"/>
  </si>
  <si>
    <t>Commercial and other sector
(Commerce, Service, Office, etc.)</t>
    <phoneticPr fontId="9"/>
  </si>
  <si>
    <t>Residential  Sector</t>
    <phoneticPr fontId="9"/>
  </si>
  <si>
    <t>Waste
(Incineration of waste plastics
and waste oil, etc.)</t>
    <phoneticPr fontId="9"/>
  </si>
  <si>
    <t xml:space="preserve">Agriculture and Others
(Fugitive emissions from fuels, etc.) </t>
    <phoneticPr fontId="9"/>
  </si>
  <si>
    <t xml:space="preserve">  in FY2014</t>
    <phoneticPr fontId="9"/>
  </si>
  <si>
    <t>Industries
(Factories, etc.)</t>
    <phoneticPr fontId="9"/>
  </si>
  <si>
    <t>Transport
(Motor vehicles and ships, etc.)</t>
    <phoneticPr fontId="9"/>
  </si>
  <si>
    <r>
      <t xml:space="preserve">Statistical discrepancy
</t>
    </r>
    <r>
      <rPr>
        <sz val="10"/>
        <rFont val="ＭＳ Ｐ明朝"/>
        <family val="1"/>
        <charset val="128"/>
      </rPr>
      <t>　</t>
    </r>
    <r>
      <rPr>
        <sz val="10"/>
        <rFont val="Times New Roman"/>
        <family val="1"/>
      </rPr>
      <t>from power and heat allocation</t>
    </r>
    <phoneticPr fontId="9"/>
  </si>
  <si>
    <t>Agriculture 
(Enteric fermentation, 
Rice cultivation, etc.)</t>
    <phoneticPr fontId="11"/>
  </si>
  <si>
    <t>Waste
(Land filling, Wastewater 
treatment, etc.)</t>
    <phoneticPr fontId="11"/>
  </si>
  <si>
    <t>Fuel Combustion</t>
    <phoneticPr fontId="11"/>
  </si>
  <si>
    <t>Fugitive Emissions from Fuel
(Natural gas and Coal mining)</t>
    <phoneticPr fontId="11"/>
  </si>
  <si>
    <t>Industrial Processes</t>
    <phoneticPr fontId="11"/>
  </si>
  <si>
    <t>J</t>
    <phoneticPr fontId="9"/>
  </si>
  <si>
    <t>E</t>
    <phoneticPr fontId="9"/>
  </si>
  <si>
    <t xml:space="preserve">    in FY1990</t>
    <phoneticPr fontId="9"/>
  </si>
  <si>
    <t xml:space="preserve">    in FY2005</t>
    <phoneticPr fontId="9"/>
  </si>
  <si>
    <t xml:space="preserve">    in FY2013</t>
    <phoneticPr fontId="9"/>
  </si>
  <si>
    <t xml:space="preserve">    in FY2015</t>
    <phoneticPr fontId="9"/>
  </si>
  <si>
    <t xml:space="preserve">    in FY2016</t>
  </si>
  <si>
    <t xml:space="preserve">    in FY2017</t>
  </si>
  <si>
    <t xml:space="preserve">    in FY2018</t>
  </si>
  <si>
    <t xml:space="preserve">    in FY2019</t>
  </si>
  <si>
    <t xml:space="preserve">    in FY2020</t>
  </si>
  <si>
    <t>Agriculture
(Livestock manure management, Agricultural soils, etc.)</t>
    <phoneticPr fontId="9"/>
  </si>
  <si>
    <t>Waste
(Wastewater treatment, 
Waste incineration, etc.)</t>
    <phoneticPr fontId="9"/>
  </si>
  <si>
    <t xml:space="preserve">    in CY1990</t>
    <phoneticPr fontId="9"/>
  </si>
  <si>
    <t xml:space="preserve">    in CY2005</t>
    <phoneticPr fontId="9"/>
  </si>
  <si>
    <t xml:space="preserve">    in CY2013</t>
    <phoneticPr fontId="9"/>
  </si>
  <si>
    <t xml:space="preserve">    in CY2015</t>
    <phoneticPr fontId="9"/>
  </si>
  <si>
    <t xml:space="preserve">    in CY2016</t>
  </si>
  <si>
    <t xml:space="preserve">    in CY2017</t>
  </si>
  <si>
    <t xml:space="preserve">    in CY2018</t>
  </si>
  <si>
    <t xml:space="preserve">    in CY2019</t>
  </si>
  <si>
    <t xml:space="preserve">    in CY2020</t>
  </si>
  <si>
    <t>J</t>
    <phoneticPr fontId="9"/>
  </si>
  <si>
    <t>E</t>
    <phoneticPr fontId="9"/>
  </si>
  <si>
    <t>E</t>
    <phoneticPr fontId="9"/>
  </si>
  <si>
    <t xml:space="preserve">   in FY1990</t>
    <phoneticPr fontId="9"/>
  </si>
  <si>
    <t xml:space="preserve">   in FY2005</t>
    <phoneticPr fontId="9"/>
  </si>
  <si>
    <t xml:space="preserve">   in FY2013</t>
    <phoneticPr fontId="9"/>
  </si>
  <si>
    <t xml:space="preserve">   in FY2015</t>
    <phoneticPr fontId="9"/>
  </si>
  <si>
    <t xml:space="preserve">    in FY2016</t>
    <phoneticPr fontId="9"/>
  </si>
  <si>
    <t xml:space="preserve">   in FY2017</t>
    <phoneticPr fontId="9"/>
  </si>
  <si>
    <t xml:space="preserve">   in FY2018</t>
    <phoneticPr fontId="9"/>
  </si>
  <si>
    <t xml:space="preserve">   in FY2019</t>
    <phoneticPr fontId="9"/>
  </si>
  <si>
    <t xml:space="preserve">   in FY2020</t>
    <phoneticPr fontId="9"/>
  </si>
  <si>
    <r>
      <rPr>
        <b/>
        <sz val="16"/>
        <rFont val="ＭＳ Ｐゴシック"/>
        <family val="3"/>
        <charset val="128"/>
      </rPr>
      <t>部門別</t>
    </r>
    <r>
      <rPr>
        <b/>
        <sz val="16"/>
        <rFont val="Century"/>
        <family val="1"/>
      </rPr>
      <t>CO</t>
    </r>
    <r>
      <rPr>
        <b/>
        <vertAlign val="subscript"/>
        <sz val="16"/>
        <rFont val="Century"/>
        <family val="1"/>
      </rPr>
      <t>2</t>
    </r>
    <r>
      <rPr>
        <b/>
        <sz val="16"/>
        <rFont val="ＭＳ Ｐゴシック"/>
        <family val="3"/>
        <charset val="128"/>
      </rPr>
      <t>排出量【電気・熱配分前】（簡約表）</t>
    </r>
    <phoneticPr fontId="9"/>
  </si>
  <si>
    <r>
      <t>F-gas</t>
    </r>
    <r>
      <rPr>
        <b/>
        <sz val="16"/>
        <rFont val="ＭＳ Ｐゴシック"/>
        <family val="3"/>
        <charset val="128"/>
      </rPr>
      <t>（</t>
    </r>
    <r>
      <rPr>
        <b/>
        <sz val="16"/>
        <rFont val="Century"/>
        <family val="1"/>
      </rPr>
      <t>HFCs, PFCs, SF</t>
    </r>
    <r>
      <rPr>
        <b/>
        <vertAlign val="subscript"/>
        <sz val="16"/>
        <rFont val="Century"/>
        <family val="1"/>
      </rPr>
      <t>6</t>
    </r>
    <r>
      <rPr>
        <b/>
        <sz val="16"/>
        <rFont val="ＭＳ Ｐゴシック"/>
        <family val="3"/>
        <charset val="128"/>
      </rPr>
      <t>、</t>
    </r>
    <r>
      <rPr>
        <b/>
        <sz val="16"/>
        <rFont val="Century"/>
        <family val="1"/>
      </rPr>
      <t>NF</t>
    </r>
    <r>
      <rPr>
        <b/>
        <vertAlign val="subscript"/>
        <sz val="16"/>
        <rFont val="Century"/>
        <family val="1"/>
      </rPr>
      <t>3</t>
    </r>
    <r>
      <rPr>
        <b/>
        <sz val="16"/>
        <rFont val="Century"/>
        <family val="1"/>
      </rPr>
      <t>)</t>
    </r>
    <r>
      <rPr>
        <b/>
        <sz val="16"/>
        <rFont val="ＭＳ Ｐゴシック"/>
        <family val="3"/>
        <charset val="128"/>
      </rPr>
      <t>排出量</t>
    </r>
    <phoneticPr fontId="9"/>
  </si>
  <si>
    <r>
      <t>SF</t>
    </r>
    <r>
      <rPr>
        <vertAlign val="subscript"/>
        <sz val="11"/>
        <rFont val="Century"/>
        <family val="1"/>
      </rPr>
      <t>6</t>
    </r>
    <phoneticPr fontId="9"/>
  </si>
  <si>
    <r>
      <t>NF</t>
    </r>
    <r>
      <rPr>
        <vertAlign val="subscript"/>
        <sz val="11"/>
        <rFont val="Century"/>
        <family val="1"/>
      </rPr>
      <t>3</t>
    </r>
    <phoneticPr fontId="9"/>
  </si>
  <si>
    <r>
      <t>N</t>
    </r>
    <r>
      <rPr>
        <b/>
        <vertAlign val="subscript"/>
        <sz val="16"/>
        <rFont val="Century"/>
        <family val="1"/>
      </rPr>
      <t>2</t>
    </r>
    <r>
      <rPr>
        <b/>
        <sz val="16"/>
        <rFont val="Century"/>
        <family val="1"/>
      </rPr>
      <t>O</t>
    </r>
    <r>
      <rPr>
        <b/>
        <sz val="16"/>
        <rFont val="ＭＳ Ｐゴシック"/>
        <family val="3"/>
        <charset val="128"/>
      </rPr>
      <t>排出量（簡約表）</t>
    </r>
    <phoneticPr fontId="9"/>
  </si>
  <si>
    <t>Energy
(Fuel combustion and
 fugitive emissions)</t>
    <phoneticPr fontId="9"/>
  </si>
  <si>
    <r>
      <rPr>
        <sz val="11"/>
        <color indexed="8"/>
        <rFont val="ＭＳ Ｐ明朝"/>
        <family val="1"/>
        <charset val="128"/>
      </rPr>
      <t>３．</t>
    </r>
    <phoneticPr fontId="9"/>
  </si>
  <si>
    <r>
      <rPr>
        <sz val="11"/>
        <color indexed="8"/>
        <rFont val="ＭＳ Ｐ明朝"/>
        <family val="1"/>
        <charset val="128"/>
      </rPr>
      <t>１．</t>
    </r>
    <phoneticPr fontId="9"/>
  </si>
  <si>
    <r>
      <rPr>
        <sz val="11"/>
        <color indexed="8"/>
        <rFont val="ＭＳ Ｐ明朝"/>
        <family val="1"/>
        <charset val="128"/>
      </rPr>
      <t>エネルギー起源二酸化炭素については、【電気・熱配分前排出量】と【電気・熱配分後排出量】の二通りの値を示している。</t>
    </r>
    <phoneticPr fontId="9"/>
  </si>
  <si>
    <r>
      <rPr>
        <sz val="11"/>
        <color indexed="8"/>
        <rFont val="ＭＳ 明朝"/>
        <family val="1"/>
        <charset val="128"/>
      </rPr>
      <t xml:space="preserve">【電気・熱配分前排出量】は、発電や熱の生産に伴う排出量を、その電力や熱の生産者からの排出として計算した値。
</t>
    </r>
    <phoneticPr fontId="9"/>
  </si>
  <si>
    <r>
      <rPr>
        <sz val="11"/>
        <color indexed="8"/>
        <rFont val="ＭＳ 明朝"/>
        <family val="1"/>
        <charset val="128"/>
      </rPr>
      <t>（電力会社の発電に伴う排出量や熱供給事業者の熱生産による排出量はエネルギー転換部門に、自家用発電や自家用蒸気発生に伴う排出量は産業または業務他部門に計上。）</t>
    </r>
    <phoneticPr fontId="9"/>
  </si>
  <si>
    <r>
      <rPr>
        <sz val="11"/>
        <color theme="1"/>
        <rFont val="ＭＳ Ｐ明朝"/>
        <family val="1"/>
        <charset val="128"/>
      </rPr>
      <t>２．</t>
    </r>
    <phoneticPr fontId="9"/>
  </si>
  <si>
    <r>
      <rPr>
        <sz val="11"/>
        <color indexed="8"/>
        <rFont val="ＭＳ Ｐ明朝"/>
        <family val="1"/>
        <charset val="128"/>
      </rPr>
      <t>一酸化炭素（</t>
    </r>
    <r>
      <rPr>
        <sz val="11"/>
        <color indexed="8"/>
        <rFont val="Century"/>
        <family val="1"/>
      </rPr>
      <t>CO</t>
    </r>
    <r>
      <rPr>
        <sz val="11"/>
        <color indexed="8"/>
        <rFont val="ＭＳ Ｐ明朝"/>
        <family val="1"/>
        <charset val="128"/>
      </rPr>
      <t>）、メタン（</t>
    </r>
    <r>
      <rPr>
        <sz val="11"/>
        <color indexed="8"/>
        <rFont val="Century"/>
        <family val="1"/>
      </rPr>
      <t>CH4</t>
    </r>
    <r>
      <rPr>
        <sz val="11"/>
        <color indexed="8"/>
        <rFont val="ＭＳ Ｐ明朝"/>
        <family val="1"/>
        <charset val="128"/>
      </rPr>
      <t>）、及び、非メタン揮発性有機化合物（</t>
    </r>
    <r>
      <rPr>
        <sz val="11"/>
        <color indexed="8"/>
        <rFont val="Century"/>
        <family val="1"/>
      </rPr>
      <t>NMVOC</t>
    </r>
    <r>
      <rPr>
        <sz val="11"/>
        <color indexed="8"/>
        <rFont val="ＭＳ Ｐ明朝"/>
        <family val="1"/>
        <charset val="128"/>
      </rPr>
      <t>）は長期的には大気中で酸化されて</t>
    </r>
    <r>
      <rPr>
        <sz val="11"/>
        <color indexed="8"/>
        <rFont val="Century"/>
        <family val="1"/>
      </rPr>
      <t>CO2</t>
    </r>
    <r>
      <rPr>
        <sz val="11"/>
        <color indexed="8"/>
        <rFont val="ＭＳ Ｐ明朝"/>
        <family val="1"/>
        <charset val="128"/>
      </rPr>
      <t>に変換される。</t>
    </r>
    <phoneticPr fontId="9"/>
  </si>
  <si>
    <r>
      <rPr>
        <sz val="11"/>
        <color indexed="8"/>
        <rFont val="ＭＳ Ｐ明朝"/>
        <family val="1"/>
        <charset val="128"/>
      </rPr>
      <t>特に断りのない限り、各排出量に</t>
    </r>
    <r>
      <rPr>
        <sz val="11"/>
        <color indexed="8"/>
        <rFont val="Century"/>
        <family val="1"/>
      </rPr>
      <t>LULUCF</t>
    </r>
    <r>
      <rPr>
        <sz val="11"/>
        <color indexed="8"/>
        <rFont val="ＭＳ Ｐ明朝"/>
        <family val="1"/>
        <charset val="128"/>
      </rPr>
      <t>（土地利用、土地利用変化及び林業）分野の排出・吸収量は含まれていない。</t>
    </r>
    <phoneticPr fontId="9"/>
  </si>
  <si>
    <r>
      <rPr>
        <sz val="11"/>
        <color indexed="8"/>
        <rFont val="ＭＳ Ｐ明朝"/>
        <family val="1"/>
        <charset val="128"/>
      </rPr>
      <t>４．</t>
    </r>
    <phoneticPr fontId="9"/>
  </si>
  <si>
    <r>
      <rPr>
        <sz val="11"/>
        <color indexed="8"/>
        <rFont val="ＭＳ Ｐ明朝"/>
        <family val="1"/>
        <charset val="128"/>
      </rPr>
      <t>国際バンカー油は国内排出量には含まれない。</t>
    </r>
    <phoneticPr fontId="9"/>
  </si>
  <si>
    <r>
      <t>10</t>
    </r>
    <r>
      <rPr>
        <vertAlign val="superscript"/>
        <sz val="11"/>
        <color indexed="8"/>
        <rFont val="Century"/>
        <family val="1"/>
      </rPr>
      <t xml:space="preserve">12 </t>
    </r>
    <r>
      <rPr>
        <sz val="11"/>
        <color indexed="8"/>
        <rFont val="Century"/>
        <family val="1"/>
      </rPr>
      <t>g</t>
    </r>
    <phoneticPr fontId="9"/>
  </si>
  <si>
    <r>
      <t>10</t>
    </r>
    <r>
      <rPr>
        <vertAlign val="superscript"/>
        <sz val="11"/>
        <color indexed="8"/>
        <rFont val="Century"/>
        <family val="1"/>
      </rPr>
      <t>9</t>
    </r>
    <r>
      <rPr>
        <sz val="11"/>
        <color indexed="8"/>
        <rFont val="Century"/>
        <family val="1"/>
      </rPr>
      <t xml:space="preserve"> g</t>
    </r>
    <phoneticPr fontId="9"/>
  </si>
  <si>
    <r>
      <t>10</t>
    </r>
    <r>
      <rPr>
        <vertAlign val="superscript"/>
        <sz val="11"/>
        <color indexed="8"/>
        <rFont val="Century"/>
        <family val="1"/>
      </rPr>
      <t>6</t>
    </r>
    <r>
      <rPr>
        <sz val="11"/>
        <color indexed="8"/>
        <rFont val="Century"/>
        <family val="1"/>
      </rPr>
      <t xml:space="preserve"> g</t>
    </r>
    <phoneticPr fontId="9"/>
  </si>
  <si>
    <r>
      <t>1</t>
    </r>
    <r>
      <rPr>
        <sz val="11"/>
        <color indexed="8"/>
        <rFont val="ＭＳ 明朝"/>
        <family val="1"/>
        <charset val="128"/>
      </rPr>
      <t>トン</t>
    </r>
    <phoneticPr fontId="9"/>
  </si>
  <si>
    <r>
      <t>10</t>
    </r>
    <r>
      <rPr>
        <vertAlign val="superscript"/>
        <sz val="11"/>
        <color indexed="8"/>
        <rFont val="Century"/>
        <family val="1"/>
      </rPr>
      <t>3</t>
    </r>
    <r>
      <rPr>
        <sz val="11"/>
        <color indexed="8"/>
        <rFont val="Century"/>
        <family val="1"/>
      </rPr>
      <t xml:space="preserve"> g</t>
    </r>
    <phoneticPr fontId="9"/>
  </si>
  <si>
    <r>
      <t>CO</t>
    </r>
    <r>
      <rPr>
        <vertAlign val="subscript"/>
        <sz val="11"/>
        <color indexed="8"/>
        <rFont val="Century"/>
        <family val="1"/>
      </rPr>
      <t>2</t>
    </r>
    <phoneticPr fontId="9"/>
  </si>
  <si>
    <r>
      <t>CH</t>
    </r>
    <r>
      <rPr>
        <vertAlign val="subscript"/>
        <sz val="11"/>
        <color indexed="8"/>
        <rFont val="Century"/>
        <family val="1"/>
      </rPr>
      <t>4</t>
    </r>
    <phoneticPr fontId="9"/>
  </si>
  <si>
    <r>
      <t>N</t>
    </r>
    <r>
      <rPr>
        <vertAlign val="subscript"/>
        <sz val="11"/>
        <color indexed="8"/>
        <rFont val="Century"/>
        <family val="1"/>
      </rPr>
      <t>2</t>
    </r>
    <r>
      <rPr>
        <sz val="11"/>
        <color indexed="8"/>
        <rFont val="Century"/>
        <family val="1"/>
      </rPr>
      <t>O</t>
    </r>
    <phoneticPr fontId="9"/>
  </si>
  <si>
    <r>
      <t xml:space="preserve">1,430 </t>
    </r>
    <r>
      <rPr>
        <sz val="11"/>
        <color indexed="8"/>
        <rFont val="ＭＳ 明朝"/>
        <family val="1"/>
        <charset val="128"/>
      </rPr>
      <t>など</t>
    </r>
    <phoneticPr fontId="9"/>
  </si>
  <si>
    <r>
      <t xml:space="preserve">7,390 </t>
    </r>
    <r>
      <rPr>
        <sz val="11"/>
        <color indexed="8"/>
        <rFont val="ＭＳ 明朝"/>
        <family val="1"/>
        <charset val="128"/>
      </rPr>
      <t>など</t>
    </r>
    <phoneticPr fontId="9"/>
  </si>
  <si>
    <r>
      <t>SF</t>
    </r>
    <r>
      <rPr>
        <vertAlign val="subscript"/>
        <sz val="11"/>
        <color indexed="8"/>
        <rFont val="Century"/>
        <family val="1"/>
      </rPr>
      <t>6</t>
    </r>
    <phoneticPr fontId="9"/>
  </si>
  <si>
    <r>
      <t>NF</t>
    </r>
    <r>
      <rPr>
        <vertAlign val="subscript"/>
        <sz val="11"/>
        <color indexed="8"/>
        <rFont val="Century"/>
        <family val="1"/>
      </rPr>
      <t>3</t>
    </r>
    <phoneticPr fontId="9"/>
  </si>
  <si>
    <r>
      <rPr>
        <sz val="11"/>
        <color indexed="8"/>
        <rFont val="ＭＳ 明朝"/>
        <family val="1"/>
        <charset val="128"/>
      </rPr>
      <t>■地球温暖化係数（</t>
    </r>
    <r>
      <rPr>
        <sz val="11"/>
        <color indexed="8"/>
        <rFont val="Century"/>
        <family val="1"/>
      </rPr>
      <t xml:space="preserve">GWP): </t>
    </r>
    <r>
      <rPr>
        <sz val="11"/>
        <color indexed="8"/>
        <rFont val="ＭＳ 明朝"/>
        <family val="1"/>
        <charset val="128"/>
      </rPr>
      <t>時間枠＝</t>
    </r>
    <r>
      <rPr>
        <sz val="11"/>
        <color indexed="8"/>
        <rFont val="Century"/>
        <family val="1"/>
      </rPr>
      <t>100</t>
    </r>
    <r>
      <rPr>
        <sz val="11"/>
        <color indexed="8"/>
        <rFont val="ＭＳ 明朝"/>
        <family val="1"/>
        <charset val="128"/>
      </rPr>
      <t>年</t>
    </r>
    <rPh sb="1" eb="3">
      <t>チキュウ</t>
    </rPh>
    <rPh sb="3" eb="6">
      <t>オンダンカ</t>
    </rPh>
    <rPh sb="6" eb="8">
      <t>ケイスウ</t>
    </rPh>
    <rPh sb="15" eb="18">
      <t>ジカンワク</t>
    </rPh>
    <rPh sb="22" eb="23">
      <t>ネン</t>
    </rPh>
    <phoneticPr fontId="9"/>
  </si>
  <si>
    <r>
      <t xml:space="preserve"> </t>
    </r>
    <r>
      <rPr>
        <sz val="11"/>
        <rFont val="ＭＳ 明朝"/>
        <family val="1"/>
        <charset val="128"/>
      </rPr>
      <t>※参考：　</t>
    </r>
    <r>
      <rPr>
        <sz val="11"/>
        <rFont val="Century"/>
        <family val="1"/>
      </rPr>
      <t>2012</t>
    </r>
    <r>
      <rPr>
        <sz val="11"/>
        <rFont val="ＭＳ 明朝"/>
        <family val="1"/>
        <charset val="128"/>
      </rPr>
      <t>年度確報値以前は、</t>
    </r>
    <r>
      <rPr>
        <sz val="11"/>
        <rFont val="Century"/>
        <family val="1"/>
      </rPr>
      <t>IPCC</t>
    </r>
    <r>
      <rPr>
        <sz val="11"/>
        <rFont val="ＭＳ 明朝"/>
        <family val="1"/>
        <charset val="128"/>
      </rPr>
      <t>第二次評価報告書</t>
    </r>
    <r>
      <rPr>
        <sz val="11"/>
        <rFont val="Century"/>
        <family val="1"/>
      </rPr>
      <t xml:space="preserve">(1995) </t>
    </r>
    <r>
      <rPr>
        <sz val="11"/>
        <rFont val="ＭＳ 明朝"/>
        <family val="1"/>
        <charset val="128"/>
      </rPr>
      <t>に記載の地球温暖化係数を使用していた。</t>
    </r>
    <rPh sb="2" eb="4">
      <t>サンコウ</t>
    </rPh>
    <rPh sb="10" eb="12">
      <t>ネンド</t>
    </rPh>
    <rPh sb="12" eb="14">
      <t>カクホウ</t>
    </rPh>
    <rPh sb="14" eb="15">
      <t>チ</t>
    </rPh>
    <rPh sb="15" eb="17">
      <t>イゼン</t>
    </rPh>
    <rPh sb="23" eb="24">
      <t>ダイ</t>
    </rPh>
    <rPh sb="24" eb="26">
      <t>ニジ</t>
    </rPh>
    <rPh sb="26" eb="28">
      <t>ヒョウカ</t>
    </rPh>
    <rPh sb="28" eb="31">
      <t>ホウコクショ</t>
    </rPh>
    <rPh sb="39" eb="41">
      <t>キサイ</t>
    </rPh>
    <rPh sb="42" eb="44">
      <t>チキュウ</t>
    </rPh>
    <rPh sb="44" eb="47">
      <t>オンダンカ</t>
    </rPh>
    <rPh sb="47" eb="49">
      <t>ケイスウ</t>
    </rPh>
    <rPh sb="50" eb="52">
      <t>シヨウ</t>
    </rPh>
    <phoneticPr fontId="9"/>
  </si>
  <si>
    <r>
      <rPr>
        <sz val="11"/>
        <color indexed="8"/>
        <rFont val="ＭＳ 明朝"/>
        <family val="1"/>
        <charset val="128"/>
      </rPr>
      <t>【電気・熱配分前排出量】も【電気・熱配分後排出量】も、化石燃料の燃焼による</t>
    </r>
    <r>
      <rPr>
        <sz val="11"/>
        <color indexed="8"/>
        <rFont val="Century"/>
        <family val="1"/>
      </rPr>
      <t>CO</t>
    </r>
    <r>
      <rPr>
        <vertAlign val="subscript"/>
        <sz val="11"/>
        <color indexed="8"/>
        <rFont val="Century"/>
        <family val="1"/>
      </rPr>
      <t>2</t>
    </r>
    <r>
      <rPr>
        <sz val="11"/>
        <color indexed="8"/>
        <rFont val="ＭＳ 明朝"/>
        <family val="1"/>
        <charset val="128"/>
      </rPr>
      <t>排出量を、エネルギー転換部門、産業部門、民生部門、運輸部門といった部門ごと</t>
    </r>
    <phoneticPr fontId="9"/>
  </si>
  <si>
    <t>（あるいはさらにその細分類ごと）に示している。両者の違いは、発電や熱の生産のための化石燃料の燃焼による排出量をどの部門に配分するか、という点にある。</t>
    <phoneticPr fontId="9"/>
  </si>
  <si>
    <r>
      <rPr>
        <sz val="11"/>
        <color theme="1"/>
        <rFont val="ＭＳ 明朝"/>
        <family val="1"/>
        <charset val="128"/>
      </rPr>
      <t>間接</t>
    </r>
    <r>
      <rPr>
        <sz val="11"/>
        <color theme="1"/>
        <rFont val="Century"/>
        <family val="1"/>
      </rPr>
      <t>CO</t>
    </r>
    <r>
      <rPr>
        <vertAlign val="subscript"/>
        <sz val="11"/>
        <color indexed="8"/>
        <rFont val="Century"/>
        <family val="1"/>
      </rPr>
      <t>2</t>
    </r>
    <r>
      <rPr>
        <sz val="11"/>
        <color indexed="8"/>
        <rFont val="ＭＳ 明朝"/>
        <family val="1"/>
        <charset val="128"/>
      </rPr>
      <t>はこれらの排出量を</t>
    </r>
    <r>
      <rPr>
        <sz val="11"/>
        <color indexed="8"/>
        <rFont val="Century"/>
        <family val="1"/>
      </rPr>
      <t>CO</t>
    </r>
    <r>
      <rPr>
        <vertAlign val="subscript"/>
        <sz val="11"/>
        <color indexed="8"/>
        <rFont val="Century"/>
        <family val="1"/>
      </rPr>
      <t>2</t>
    </r>
    <r>
      <rPr>
        <sz val="11"/>
        <color indexed="8"/>
        <rFont val="ＭＳ 明朝"/>
        <family val="1"/>
        <charset val="128"/>
      </rPr>
      <t>換算した値を示す。ただし、燃焼起源及びバイオマス起源の</t>
    </r>
    <r>
      <rPr>
        <sz val="11"/>
        <color indexed="8"/>
        <rFont val="Century"/>
        <family val="1"/>
      </rPr>
      <t>CO</t>
    </r>
    <r>
      <rPr>
        <sz val="11"/>
        <color indexed="8"/>
        <rFont val="ＭＳ 明朝"/>
        <family val="1"/>
        <charset val="128"/>
      </rPr>
      <t>、</t>
    </r>
    <r>
      <rPr>
        <sz val="11"/>
        <color indexed="8"/>
        <rFont val="Century"/>
        <family val="1"/>
      </rPr>
      <t>CH</t>
    </r>
    <r>
      <rPr>
        <vertAlign val="subscript"/>
        <sz val="11"/>
        <color indexed="8"/>
        <rFont val="Century"/>
        <family val="1"/>
      </rPr>
      <t>4</t>
    </r>
    <r>
      <rPr>
        <sz val="11"/>
        <color indexed="8"/>
        <rFont val="ＭＳ 明朝"/>
        <family val="1"/>
        <charset val="128"/>
      </rPr>
      <t>及び</t>
    </r>
    <r>
      <rPr>
        <sz val="11"/>
        <color indexed="8"/>
        <rFont val="Century"/>
        <family val="1"/>
      </rPr>
      <t>NMVOC</t>
    </r>
    <r>
      <rPr>
        <sz val="11"/>
        <color indexed="8"/>
        <rFont val="ＭＳ 明朝"/>
        <family val="1"/>
        <charset val="128"/>
      </rPr>
      <t>に由来する排出量は、二重計上や</t>
    </r>
    <rPh sb="0" eb="2">
      <t>カンセツ</t>
    </rPh>
    <rPh sb="10" eb="12">
      <t>ハイシュツ</t>
    </rPh>
    <rPh sb="12" eb="13">
      <t>リョウ</t>
    </rPh>
    <rPh sb="17" eb="19">
      <t>カンサン</t>
    </rPh>
    <rPh sb="21" eb="22">
      <t>アタイ</t>
    </rPh>
    <rPh sb="23" eb="24">
      <t>シメ</t>
    </rPh>
    <phoneticPr fontId="9"/>
  </si>
  <si>
    <r>
      <rPr>
        <sz val="11"/>
        <color theme="1"/>
        <rFont val="ＭＳ 明朝"/>
        <family val="1"/>
        <charset val="128"/>
      </rPr>
      <t>カーボンニュートラルの観点から計上対象外とする。なお、この間接</t>
    </r>
    <r>
      <rPr>
        <sz val="11"/>
        <color theme="1"/>
        <rFont val="Century"/>
        <family val="1"/>
      </rPr>
      <t>CO</t>
    </r>
    <r>
      <rPr>
        <vertAlign val="subscript"/>
        <sz val="11"/>
        <color theme="1"/>
        <rFont val="Century"/>
        <family val="1"/>
      </rPr>
      <t>2</t>
    </r>
    <r>
      <rPr>
        <sz val="11"/>
        <color theme="1"/>
        <rFont val="ＭＳ 明朝"/>
        <family val="1"/>
        <charset val="128"/>
      </rPr>
      <t>とは、電気・熱配分後排出量（</t>
    </r>
    <r>
      <rPr>
        <sz val="11"/>
        <color theme="1"/>
        <rFont val="Century"/>
        <family val="1"/>
      </rPr>
      <t>2015</t>
    </r>
    <r>
      <rPr>
        <sz val="11"/>
        <color theme="1"/>
        <rFont val="ＭＳ 明朝"/>
        <family val="1"/>
        <charset val="128"/>
      </rPr>
      <t>年度速報値まで「間接排出量」と呼称）とは異なる。</t>
    </r>
    <phoneticPr fontId="9"/>
  </si>
  <si>
    <t>温室効果ガス排出量</t>
    <phoneticPr fontId="8"/>
  </si>
  <si>
    <t>Notes</t>
    <phoneticPr fontId="9"/>
  </si>
  <si>
    <t xml:space="preserve">4.CO2-Share </t>
    <phoneticPr fontId="9"/>
  </si>
  <si>
    <t>5.CH4</t>
    <phoneticPr fontId="9"/>
  </si>
  <si>
    <t>6.N2O</t>
    <phoneticPr fontId="9"/>
  </si>
  <si>
    <t>7.F-gas</t>
    <phoneticPr fontId="9"/>
  </si>
  <si>
    <r>
      <rPr>
        <sz val="11"/>
        <rFont val="ＭＳ Ｐ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9"/>
  </si>
  <si>
    <r>
      <rPr>
        <sz val="11"/>
        <rFont val="ＭＳ Ｐ明朝"/>
        <family val="1"/>
        <charset val="128"/>
      </rPr>
      <t>内容</t>
    </r>
    <rPh sb="0" eb="2">
      <t>ナイヨウ</t>
    </rPh>
    <phoneticPr fontId="9"/>
  </si>
  <si>
    <r>
      <rPr>
        <sz val="11"/>
        <rFont val="ＭＳ Ｐ明朝"/>
        <family val="1"/>
        <charset val="128"/>
      </rPr>
      <t>本シート</t>
    </r>
    <rPh sb="0" eb="1">
      <t>ホン</t>
    </rPh>
    <phoneticPr fontId="9"/>
  </si>
  <si>
    <r>
      <rPr>
        <u/>
        <sz val="11"/>
        <color indexed="12"/>
        <rFont val="ＭＳ Ｐ明朝"/>
        <family val="1"/>
        <charset val="128"/>
      </rPr>
      <t>単位／地球温暖化係数／その他注意事項</t>
    </r>
    <rPh sb="0" eb="2">
      <t>タンイ</t>
    </rPh>
    <rPh sb="3" eb="5">
      <t>チキュウ</t>
    </rPh>
    <rPh sb="5" eb="8">
      <t>オンダンカ</t>
    </rPh>
    <rPh sb="8" eb="10">
      <t>ケイスウ</t>
    </rPh>
    <rPh sb="13" eb="14">
      <t>タ</t>
    </rPh>
    <rPh sb="14" eb="16">
      <t>チュウイ</t>
    </rPh>
    <rPh sb="16" eb="18">
      <t>ジコウ</t>
    </rPh>
    <phoneticPr fontId="9"/>
  </si>
  <si>
    <r>
      <rPr>
        <u/>
        <sz val="11"/>
        <color indexed="12"/>
        <rFont val="ＭＳ Ｐ明朝"/>
        <family val="1"/>
        <charset val="128"/>
      </rPr>
      <t>温室効果ガス排出量</t>
    </r>
    <rPh sb="0" eb="2">
      <t>オンシツ</t>
    </rPh>
    <rPh sb="2" eb="4">
      <t>コウカ</t>
    </rPh>
    <rPh sb="6" eb="8">
      <t>ハイシュツ</t>
    </rPh>
    <rPh sb="8" eb="9">
      <t>リョウ</t>
    </rPh>
    <phoneticPr fontId="9"/>
  </si>
  <si>
    <r>
      <rPr>
        <sz val="11"/>
        <rFont val="ＭＳ Ｐ明朝"/>
        <family val="1"/>
        <charset val="128"/>
      </rPr>
      <t>シート名／</t>
    </r>
    <r>
      <rPr>
        <sz val="11"/>
        <rFont val="Century"/>
        <family val="1"/>
      </rPr>
      <t>Sheets</t>
    </r>
    <rPh sb="3" eb="4">
      <t>メイ</t>
    </rPh>
    <phoneticPr fontId="9"/>
  </si>
  <si>
    <r>
      <rPr>
        <sz val="12"/>
        <rFont val="ＭＳ 明朝"/>
        <family val="1"/>
        <charset val="128"/>
      </rPr>
      <t>隠しシート（公表時に非表示）</t>
    </r>
    <rPh sb="0" eb="1">
      <t>カク</t>
    </rPh>
    <rPh sb="6" eb="8">
      <t>コウヒョウ</t>
    </rPh>
    <rPh sb="8" eb="9">
      <t>ジ</t>
    </rPh>
    <rPh sb="10" eb="13">
      <t>ヒヒョウジ</t>
    </rPh>
    <phoneticPr fontId="9"/>
  </si>
  <si>
    <t>J</t>
    <phoneticPr fontId="9"/>
  </si>
  <si>
    <t>速報値</t>
    <rPh sb="0" eb="3">
      <t>ソクホウチ</t>
    </rPh>
    <phoneticPr fontId="9"/>
  </si>
  <si>
    <r>
      <rPr>
        <sz val="14"/>
        <rFont val="Century"/>
        <family val="1"/>
      </rPr>
      <t>2017</t>
    </r>
    <r>
      <rPr>
        <sz val="14"/>
        <rFont val="ＭＳ Ｐ明朝"/>
        <family val="1"/>
        <charset val="128"/>
      </rPr>
      <t>年度</t>
    </r>
    <r>
      <rPr>
        <sz val="10"/>
        <rFont val="ＭＳ Ｐ明朝"/>
        <family val="1"/>
        <charset val="128"/>
      </rPr>
      <t/>
    </r>
    <phoneticPr fontId="9"/>
  </si>
  <si>
    <r>
      <rPr>
        <sz val="14"/>
        <rFont val="Century"/>
        <family val="1"/>
      </rPr>
      <t>2016</t>
    </r>
    <r>
      <rPr>
        <sz val="14"/>
        <rFont val="ＭＳ Ｐ明朝"/>
        <family val="1"/>
        <charset val="128"/>
      </rPr>
      <t>年度</t>
    </r>
    <r>
      <rPr>
        <sz val="10"/>
        <rFont val="ＭＳ Ｐ明朝"/>
        <family val="1"/>
        <charset val="128"/>
      </rPr>
      <t/>
    </r>
    <phoneticPr fontId="9"/>
  </si>
  <si>
    <r>
      <rPr>
        <sz val="14"/>
        <rFont val="Century"/>
        <family val="1"/>
      </rPr>
      <t>2018</t>
    </r>
    <r>
      <rPr>
        <sz val="14"/>
        <rFont val="ＭＳ Ｐ明朝"/>
        <family val="1"/>
        <charset val="128"/>
      </rPr>
      <t>年度</t>
    </r>
    <r>
      <rPr>
        <sz val="10"/>
        <rFont val="ＭＳ Ｐ明朝"/>
        <family val="1"/>
        <charset val="128"/>
      </rPr>
      <t/>
    </r>
    <phoneticPr fontId="9"/>
  </si>
  <si>
    <r>
      <rPr>
        <sz val="14"/>
        <rFont val="Century"/>
        <family val="1"/>
      </rPr>
      <t>2019</t>
    </r>
    <r>
      <rPr>
        <sz val="14"/>
        <rFont val="ＭＳ Ｐ明朝"/>
        <family val="1"/>
        <charset val="128"/>
      </rPr>
      <t>年度</t>
    </r>
    <r>
      <rPr>
        <sz val="10"/>
        <rFont val="ＭＳ Ｐ明朝"/>
        <family val="1"/>
        <charset val="128"/>
      </rPr>
      <t/>
    </r>
    <phoneticPr fontId="9"/>
  </si>
  <si>
    <r>
      <rPr>
        <sz val="14"/>
        <rFont val="Century"/>
        <family val="1"/>
      </rPr>
      <t>2020</t>
    </r>
    <r>
      <rPr>
        <sz val="14"/>
        <rFont val="ＭＳ Ｐ明朝"/>
        <family val="1"/>
        <charset val="128"/>
      </rPr>
      <t>年度</t>
    </r>
    <r>
      <rPr>
        <sz val="10"/>
        <rFont val="ＭＳ Ｐ明朝"/>
        <family val="1"/>
        <charset val="128"/>
      </rPr>
      <t/>
    </r>
    <phoneticPr fontId="9"/>
  </si>
  <si>
    <r>
      <t xml:space="preserve">2017
</t>
    </r>
    <r>
      <rPr>
        <sz val="11"/>
        <rFont val="ＭＳ Ｐ明朝"/>
        <family val="1"/>
        <charset val="128"/>
      </rPr>
      <t>（速報値）</t>
    </r>
    <rPh sb="6" eb="9">
      <t>ソクホウチ</t>
    </rPh>
    <phoneticPr fontId="9"/>
  </si>
  <si>
    <r>
      <rPr>
        <sz val="11"/>
        <rFont val="Century"/>
        <family val="1"/>
      </rPr>
      <t xml:space="preserve">2017
</t>
    </r>
    <r>
      <rPr>
        <sz val="9"/>
        <rFont val="ＭＳ Ｐ明朝"/>
        <family val="1"/>
        <charset val="128"/>
      </rPr>
      <t>（速報値）</t>
    </r>
    <rPh sb="6" eb="8">
      <t>ソクホウ</t>
    </rPh>
    <rPh sb="8" eb="9">
      <t>チ</t>
    </rPh>
    <phoneticPr fontId="8"/>
  </si>
  <si>
    <r>
      <t xml:space="preserve">2017
</t>
    </r>
    <r>
      <rPr>
        <sz val="11"/>
        <rFont val="ＭＳ Ｐ明朝"/>
        <family val="1"/>
        <charset val="128"/>
      </rPr>
      <t>（速報値）</t>
    </r>
    <rPh sb="6" eb="8">
      <t>ソクホウ</t>
    </rPh>
    <rPh sb="8" eb="9">
      <t>チ</t>
    </rPh>
    <phoneticPr fontId="8"/>
  </si>
  <si>
    <r>
      <rPr>
        <b/>
        <sz val="16"/>
        <rFont val="ＭＳ Ｐ明朝"/>
        <family val="1"/>
        <charset val="128"/>
      </rPr>
      <t>日本の温室効果ガス排出量データ（</t>
    </r>
    <r>
      <rPr>
        <b/>
        <sz val="16"/>
        <rFont val="Century"/>
        <family val="1"/>
      </rPr>
      <t>1990</t>
    </r>
    <r>
      <rPr>
        <b/>
        <sz val="16"/>
        <rFont val="ＭＳ Ｐ明朝"/>
        <family val="1"/>
        <charset val="128"/>
      </rPr>
      <t>～</t>
    </r>
    <r>
      <rPr>
        <b/>
        <sz val="16"/>
        <rFont val="Century"/>
        <family val="1"/>
      </rPr>
      <t>2017</t>
    </r>
    <r>
      <rPr>
        <b/>
        <sz val="16"/>
        <rFont val="ＭＳ Ｐ明朝"/>
        <family val="1"/>
        <charset val="128"/>
      </rPr>
      <t>年度）</t>
    </r>
    <phoneticPr fontId="9"/>
  </si>
  <si>
    <t>5.</t>
    <phoneticPr fontId="9"/>
  </si>
  <si>
    <r>
      <t>2019</t>
    </r>
    <r>
      <rPr>
        <sz val="11"/>
        <color indexed="8"/>
        <rFont val="ＭＳ Ｐ明朝"/>
        <family val="1"/>
        <charset val="128"/>
      </rPr>
      <t>年春公表予定の確報値との間には差異を生じることがある。</t>
    </r>
    <phoneticPr fontId="9"/>
  </si>
  <si>
    <r>
      <rPr>
        <b/>
        <sz val="16"/>
        <rFont val="ＭＳ Ｐゴシック"/>
        <family val="3"/>
        <charset val="128"/>
      </rPr>
      <t>部門別</t>
    </r>
    <r>
      <rPr>
        <b/>
        <sz val="16"/>
        <rFont val="Century"/>
        <family val="1"/>
      </rPr>
      <t>CO</t>
    </r>
    <r>
      <rPr>
        <b/>
        <vertAlign val="subscript"/>
        <sz val="16"/>
        <rFont val="Century"/>
        <family val="1"/>
      </rPr>
      <t>2</t>
    </r>
    <r>
      <rPr>
        <b/>
        <sz val="16"/>
        <rFont val="ＭＳ Ｐゴシック"/>
        <family val="3"/>
        <charset val="128"/>
      </rPr>
      <t>排出量【電気・熱配分後】（簡約表）</t>
    </r>
    <phoneticPr fontId="9"/>
  </si>
  <si>
    <t>エネルギー転換部門
（製油所・発電所等）</t>
    <rPh sb="11" eb="14">
      <t>セイユショ</t>
    </rPh>
    <phoneticPr fontId="9"/>
  </si>
  <si>
    <r>
      <rPr>
        <sz val="9"/>
        <rFont val="ＭＳ Ｐ明朝"/>
        <family val="1"/>
        <charset val="128"/>
      </rPr>
      <t>工業プロセス及び製品の使用</t>
    </r>
    <r>
      <rPr>
        <sz val="9"/>
        <rFont val="Century"/>
        <family val="1"/>
      </rPr>
      <t xml:space="preserve">
</t>
    </r>
    <r>
      <rPr>
        <sz val="9"/>
        <rFont val="ＭＳ Ｐ明朝"/>
        <family val="1"/>
        <charset val="128"/>
      </rPr>
      <t>（化学産業、半導体・液晶製造工程等）</t>
    </r>
    <rPh sb="6" eb="7">
      <t>オヨ</t>
    </rPh>
    <rPh sb="8" eb="10">
      <t>セイヒン</t>
    </rPh>
    <rPh sb="11" eb="13">
      <t>シヨウ</t>
    </rPh>
    <rPh sb="20" eb="23">
      <t>ハンドウタイ</t>
    </rPh>
    <rPh sb="24" eb="26">
      <t>エキショウ</t>
    </rPh>
    <rPh sb="26" eb="28">
      <t>セイゾウ</t>
    </rPh>
    <rPh sb="28" eb="30">
      <t>コウテイ</t>
    </rPh>
    <phoneticPr fontId="9"/>
  </si>
  <si>
    <r>
      <t>1990</t>
    </r>
    <r>
      <rPr>
        <sz val="10"/>
        <rFont val="ＭＳ 明朝"/>
        <family val="1"/>
        <charset val="128"/>
      </rPr>
      <t>年度</t>
    </r>
    <rPh sb="4" eb="6">
      <t>ネンドヘイセイネンド</t>
    </rPh>
    <phoneticPr fontId="9"/>
  </si>
  <si>
    <r>
      <t>2005</t>
    </r>
    <r>
      <rPr>
        <sz val="10"/>
        <rFont val="ＭＳ 明朝"/>
        <family val="1"/>
        <charset val="128"/>
      </rPr>
      <t>年度</t>
    </r>
    <r>
      <rPr>
        <sz val="10"/>
        <rFont val="Century"/>
        <family val="1"/>
      </rPr>
      <t/>
    </r>
    <rPh sb="5" eb="6">
      <t>ド</t>
    </rPh>
    <phoneticPr fontId="9"/>
  </si>
  <si>
    <r>
      <t>2013</t>
    </r>
    <r>
      <rPr>
        <sz val="10"/>
        <rFont val="ＭＳ 明朝"/>
        <family val="1"/>
        <charset val="128"/>
      </rPr>
      <t>年度</t>
    </r>
    <rPh sb="5" eb="6">
      <t>ド</t>
    </rPh>
    <phoneticPr fontId="9"/>
  </si>
  <si>
    <r>
      <t>2015</t>
    </r>
    <r>
      <rPr>
        <sz val="10"/>
        <rFont val="ＭＳ Ｐ明朝"/>
        <family val="1"/>
        <charset val="128"/>
      </rPr>
      <t>年度</t>
    </r>
    <rPh sb="5" eb="6">
      <t>ド</t>
    </rPh>
    <phoneticPr fontId="9"/>
  </si>
  <si>
    <r>
      <t>2016</t>
    </r>
    <r>
      <rPr>
        <sz val="10"/>
        <rFont val="ＭＳ Ｐ明朝"/>
        <family val="1"/>
        <charset val="128"/>
      </rPr>
      <t>年度</t>
    </r>
    <rPh sb="5" eb="6">
      <t>ド</t>
    </rPh>
    <phoneticPr fontId="9"/>
  </si>
  <si>
    <r>
      <t>2017</t>
    </r>
    <r>
      <rPr>
        <sz val="10"/>
        <rFont val="ＭＳ Ｐ明朝"/>
        <family val="1"/>
        <charset val="128"/>
      </rPr>
      <t>年度</t>
    </r>
    <rPh sb="5" eb="6">
      <t>ド</t>
    </rPh>
    <phoneticPr fontId="9"/>
  </si>
  <si>
    <r>
      <t>2018</t>
    </r>
    <r>
      <rPr>
        <sz val="10"/>
        <rFont val="ＭＳ Ｐ明朝"/>
        <family val="1"/>
        <charset val="128"/>
      </rPr>
      <t>年度</t>
    </r>
    <rPh sb="5" eb="6">
      <t>ド</t>
    </rPh>
    <phoneticPr fontId="9"/>
  </si>
  <si>
    <r>
      <t>2019</t>
    </r>
    <r>
      <rPr>
        <sz val="10"/>
        <rFont val="ＭＳ Ｐ明朝"/>
        <family val="1"/>
        <charset val="128"/>
      </rPr>
      <t>年度</t>
    </r>
    <rPh sb="5" eb="6">
      <t>ド</t>
    </rPh>
    <phoneticPr fontId="9"/>
  </si>
  <si>
    <r>
      <t>2020年度</t>
    </r>
    <r>
      <rPr>
        <sz val="10"/>
        <rFont val="ＭＳ Ｐ明朝"/>
        <family val="1"/>
        <charset val="128"/>
      </rPr>
      <t/>
    </r>
    <rPh sb="5" eb="6">
      <t>ド</t>
    </rPh>
    <phoneticPr fontId="9"/>
  </si>
  <si>
    <r>
      <t>2021年度</t>
    </r>
    <r>
      <rPr>
        <sz val="10"/>
        <rFont val="ＭＳ Ｐ明朝"/>
        <family val="1"/>
        <charset val="128"/>
      </rPr>
      <t/>
    </r>
    <rPh sb="5" eb="6">
      <t>ド</t>
    </rPh>
    <phoneticPr fontId="9"/>
  </si>
  <si>
    <r>
      <t>1990</t>
    </r>
    <r>
      <rPr>
        <sz val="10"/>
        <rFont val="ＭＳ 明朝"/>
        <family val="1"/>
        <charset val="128"/>
      </rPr>
      <t>年度</t>
    </r>
    <rPh sb="4" eb="5">
      <t>ネン</t>
    </rPh>
    <rPh sb="5" eb="6">
      <t>ド</t>
    </rPh>
    <phoneticPr fontId="9"/>
  </si>
  <si>
    <r>
      <t>2005</t>
    </r>
    <r>
      <rPr>
        <sz val="10"/>
        <rFont val="ＭＳ 明朝"/>
        <family val="1"/>
        <charset val="128"/>
      </rPr>
      <t>年度</t>
    </r>
    <r>
      <rPr>
        <sz val="10"/>
        <rFont val="ＭＳ 明朝"/>
        <family val="1"/>
        <charset val="128"/>
      </rPr>
      <t/>
    </r>
    <rPh sb="5" eb="6">
      <t>ド</t>
    </rPh>
    <phoneticPr fontId="9"/>
  </si>
  <si>
    <r>
      <t>1990</t>
    </r>
    <r>
      <rPr>
        <sz val="10"/>
        <rFont val="ＭＳ 明朝"/>
        <family val="1"/>
        <charset val="128"/>
      </rPr>
      <t>年</t>
    </r>
    <rPh sb="4" eb="5">
      <t>ネン</t>
    </rPh>
    <phoneticPr fontId="9"/>
  </si>
  <si>
    <r>
      <t>2005</t>
    </r>
    <r>
      <rPr>
        <sz val="10"/>
        <rFont val="ＭＳ 明朝"/>
        <family val="1"/>
        <charset val="128"/>
      </rPr>
      <t>年</t>
    </r>
    <r>
      <rPr>
        <sz val="10"/>
        <rFont val="ＭＳ 明朝"/>
        <family val="1"/>
        <charset val="128"/>
      </rPr>
      <t/>
    </r>
    <phoneticPr fontId="9"/>
  </si>
  <si>
    <r>
      <t>2013</t>
    </r>
    <r>
      <rPr>
        <sz val="10"/>
        <rFont val="ＭＳ 明朝"/>
        <family val="1"/>
        <charset val="128"/>
      </rPr>
      <t>年</t>
    </r>
    <phoneticPr fontId="9"/>
  </si>
  <si>
    <r>
      <t>2015</t>
    </r>
    <r>
      <rPr>
        <sz val="10"/>
        <rFont val="ＭＳ Ｐ明朝"/>
        <family val="1"/>
        <charset val="128"/>
      </rPr>
      <t>年</t>
    </r>
    <phoneticPr fontId="9"/>
  </si>
  <si>
    <r>
      <t>2016</t>
    </r>
    <r>
      <rPr>
        <sz val="10"/>
        <rFont val="ＭＳ Ｐ明朝"/>
        <family val="1"/>
        <charset val="128"/>
      </rPr>
      <t>年</t>
    </r>
    <phoneticPr fontId="9"/>
  </si>
  <si>
    <r>
      <t>2017</t>
    </r>
    <r>
      <rPr>
        <sz val="10"/>
        <rFont val="ＭＳ Ｐ明朝"/>
        <family val="1"/>
        <charset val="128"/>
      </rPr>
      <t>年</t>
    </r>
    <phoneticPr fontId="9"/>
  </si>
  <si>
    <r>
      <t>2018</t>
    </r>
    <r>
      <rPr>
        <sz val="10"/>
        <rFont val="ＭＳ Ｐ明朝"/>
        <family val="1"/>
        <charset val="128"/>
      </rPr>
      <t>年</t>
    </r>
    <phoneticPr fontId="9"/>
  </si>
  <si>
    <t>工業プロセス及び製品の使用
（石灰石消費等）</t>
    <rPh sb="6" eb="7">
      <t>オヨ</t>
    </rPh>
    <rPh sb="8" eb="10">
      <t>セイヒン</t>
    </rPh>
    <rPh sb="11" eb="13">
      <t>シヨウ</t>
    </rPh>
    <phoneticPr fontId="9"/>
  </si>
  <si>
    <r>
      <t>その他
（農業・間接CO</t>
    </r>
    <r>
      <rPr>
        <sz val="6"/>
        <rFont val="ＭＳ Ｐ明朝"/>
        <family val="1"/>
        <charset val="128"/>
      </rPr>
      <t>2</t>
    </r>
    <r>
      <rPr>
        <sz val="10"/>
        <rFont val="ＭＳ Ｐ明朝"/>
        <family val="1"/>
        <charset val="128"/>
      </rPr>
      <t>等）</t>
    </r>
    <phoneticPr fontId="9"/>
  </si>
  <si>
    <r>
      <rPr>
        <sz val="11"/>
        <rFont val="ＭＳ Ｐ明朝"/>
        <family val="1"/>
        <charset val="128"/>
      </rPr>
      <t>■排出量　</t>
    </r>
    <r>
      <rPr>
        <sz val="11"/>
        <rFont val="Century"/>
        <family val="1"/>
      </rPr>
      <t>[</t>
    </r>
    <r>
      <rPr>
        <sz val="11"/>
        <rFont val="ＭＳ Ｐ明朝"/>
        <family val="1"/>
        <charset val="128"/>
      </rPr>
      <t>百万トン</t>
    </r>
    <r>
      <rPr>
        <sz val="11"/>
        <rFont val="Century"/>
        <family val="1"/>
      </rPr>
      <t>CO</t>
    </r>
    <r>
      <rPr>
        <vertAlign val="subscript"/>
        <sz val="11"/>
        <rFont val="Century"/>
        <family val="1"/>
      </rPr>
      <t>2</t>
    </r>
    <r>
      <rPr>
        <sz val="11"/>
        <rFont val="ＭＳ Ｐ明朝"/>
        <family val="1"/>
        <charset val="128"/>
      </rPr>
      <t>換算</t>
    </r>
    <r>
      <rPr>
        <sz val="11"/>
        <rFont val="Century"/>
        <family val="1"/>
      </rPr>
      <t>]</t>
    </r>
    <phoneticPr fontId="8"/>
  </si>
  <si>
    <r>
      <rPr>
        <sz val="12"/>
        <rFont val="ＭＳ Ｐ明朝"/>
        <family val="1"/>
        <charset val="128"/>
      </rPr>
      <t>温室効果ガス</t>
    </r>
    <rPh sb="0" eb="2">
      <t>オンシツ</t>
    </rPh>
    <rPh sb="2" eb="4">
      <t>コウカ</t>
    </rPh>
    <phoneticPr fontId="8"/>
  </si>
  <si>
    <r>
      <rPr>
        <sz val="12"/>
        <rFont val="ＭＳ Ｐ明朝"/>
        <family val="1"/>
        <charset val="128"/>
      </rPr>
      <t>二酸化炭素（</t>
    </r>
    <r>
      <rPr>
        <sz val="12"/>
        <rFont val="Century"/>
        <family val="1"/>
      </rPr>
      <t>CO</t>
    </r>
    <r>
      <rPr>
        <vertAlign val="subscript"/>
        <sz val="12"/>
        <rFont val="Century"/>
        <family val="1"/>
      </rPr>
      <t>2</t>
    </r>
    <r>
      <rPr>
        <sz val="12"/>
        <rFont val="ＭＳ Ｐ明朝"/>
        <family val="1"/>
        <charset val="128"/>
      </rPr>
      <t>）</t>
    </r>
    <rPh sb="0" eb="3">
      <t>ニサンカ</t>
    </rPh>
    <rPh sb="3" eb="5">
      <t>タンソ</t>
    </rPh>
    <phoneticPr fontId="9"/>
  </si>
  <si>
    <r>
      <rPr>
        <sz val="11"/>
        <rFont val="ＭＳ Ｐ明朝"/>
        <family val="1"/>
        <charset val="128"/>
      </rPr>
      <t>エネルギー起源</t>
    </r>
    <rPh sb="5" eb="7">
      <t>キゲン</t>
    </rPh>
    <phoneticPr fontId="8"/>
  </si>
  <si>
    <r>
      <rPr>
        <sz val="11"/>
        <rFont val="ＭＳ Ｐ明朝"/>
        <family val="1"/>
        <charset val="128"/>
      </rPr>
      <t>非エネルギー起源</t>
    </r>
    <r>
      <rPr>
        <vertAlign val="superscript"/>
        <sz val="11"/>
        <rFont val="ＭＳ Ｐ明朝"/>
        <family val="1"/>
        <charset val="128"/>
      </rPr>
      <t>※</t>
    </r>
    <rPh sb="0" eb="1">
      <t>ヒ</t>
    </rPh>
    <rPh sb="6" eb="8">
      <t>キゲン</t>
    </rPh>
    <phoneticPr fontId="8"/>
  </si>
  <si>
    <r>
      <rPr>
        <sz val="12"/>
        <rFont val="ＭＳ Ｐ明朝"/>
        <family val="1"/>
        <charset val="128"/>
      </rPr>
      <t>メタン（</t>
    </r>
    <r>
      <rPr>
        <sz val="12"/>
        <rFont val="Century"/>
        <family val="1"/>
      </rPr>
      <t>CH</t>
    </r>
    <r>
      <rPr>
        <vertAlign val="subscript"/>
        <sz val="12"/>
        <rFont val="Century"/>
        <family val="1"/>
      </rPr>
      <t>4</t>
    </r>
    <r>
      <rPr>
        <sz val="12"/>
        <rFont val="ＭＳ Ｐ明朝"/>
        <family val="1"/>
        <charset val="128"/>
      </rPr>
      <t>）</t>
    </r>
    <phoneticPr fontId="9"/>
  </si>
  <si>
    <r>
      <rPr>
        <sz val="12"/>
        <rFont val="ＭＳ Ｐ明朝"/>
        <family val="1"/>
        <charset val="128"/>
      </rPr>
      <t>一酸化二窒素（</t>
    </r>
    <r>
      <rPr>
        <sz val="12"/>
        <rFont val="Century"/>
        <family val="1"/>
      </rPr>
      <t>N</t>
    </r>
    <r>
      <rPr>
        <vertAlign val="subscript"/>
        <sz val="12"/>
        <rFont val="Century"/>
        <family val="1"/>
      </rPr>
      <t>2</t>
    </r>
    <r>
      <rPr>
        <sz val="12"/>
        <rFont val="Century"/>
        <family val="1"/>
      </rPr>
      <t>O</t>
    </r>
    <r>
      <rPr>
        <sz val="12"/>
        <rFont val="ＭＳ Ｐ明朝"/>
        <family val="1"/>
        <charset val="128"/>
      </rPr>
      <t>）</t>
    </r>
    <rPh sb="0" eb="6">
      <t>ン２オ</t>
    </rPh>
    <phoneticPr fontId="9"/>
  </si>
  <si>
    <r>
      <rPr>
        <sz val="12"/>
        <rFont val="ＭＳ Ｐ明朝"/>
        <family val="1"/>
        <charset val="128"/>
      </rPr>
      <t>代替フロン等４ガス</t>
    </r>
    <rPh sb="0" eb="2">
      <t>ダイタイ</t>
    </rPh>
    <rPh sb="5" eb="6">
      <t>トウ</t>
    </rPh>
    <phoneticPr fontId="8"/>
  </si>
  <si>
    <r>
      <rPr>
        <sz val="11"/>
        <rFont val="ＭＳ Ｐ明朝"/>
        <family val="1"/>
        <charset val="128"/>
      </rPr>
      <t>ハイドロフルオロカーボン類
（</t>
    </r>
    <r>
      <rPr>
        <sz val="11"/>
        <rFont val="Century"/>
        <family val="1"/>
      </rPr>
      <t>HFCs</t>
    </r>
    <r>
      <rPr>
        <sz val="11"/>
        <rFont val="ＭＳ Ｐ明朝"/>
        <family val="1"/>
        <charset val="128"/>
      </rPr>
      <t>）</t>
    </r>
    <phoneticPr fontId="8"/>
  </si>
  <si>
    <r>
      <t>HFC-134a</t>
    </r>
    <r>
      <rPr>
        <sz val="11"/>
        <rFont val="ＭＳ Ｐ明朝"/>
        <family val="1"/>
        <charset val="128"/>
      </rPr>
      <t xml:space="preserve">：
</t>
    </r>
    <r>
      <rPr>
        <sz val="11"/>
        <rFont val="Century"/>
        <family val="1"/>
      </rPr>
      <t>1,430</t>
    </r>
    <r>
      <rPr>
        <sz val="11"/>
        <rFont val="ＭＳ Ｐ明朝"/>
        <family val="1"/>
        <charset val="128"/>
      </rPr>
      <t>など</t>
    </r>
    <phoneticPr fontId="8"/>
  </si>
  <si>
    <r>
      <rPr>
        <sz val="11"/>
        <rFont val="ＭＳ Ｐ明朝"/>
        <family val="1"/>
        <charset val="128"/>
      </rPr>
      <t>パーフルオロカーボン類
（</t>
    </r>
    <r>
      <rPr>
        <sz val="11"/>
        <rFont val="Century"/>
        <family val="1"/>
      </rPr>
      <t>PFCs</t>
    </r>
    <r>
      <rPr>
        <sz val="11"/>
        <rFont val="ＭＳ Ｐ明朝"/>
        <family val="1"/>
        <charset val="128"/>
      </rPr>
      <t>）</t>
    </r>
    <phoneticPr fontId="8"/>
  </si>
  <si>
    <r>
      <t>PFC-14</t>
    </r>
    <r>
      <rPr>
        <sz val="11"/>
        <rFont val="ＭＳ Ｐ明朝"/>
        <family val="1"/>
        <charset val="128"/>
      </rPr>
      <t xml:space="preserve">：
</t>
    </r>
    <r>
      <rPr>
        <sz val="11"/>
        <rFont val="Century"/>
        <family val="1"/>
      </rPr>
      <t>7,390</t>
    </r>
    <r>
      <rPr>
        <sz val="11"/>
        <rFont val="ＭＳ Ｐ明朝"/>
        <family val="1"/>
        <charset val="128"/>
      </rPr>
      <t>など</t>
    </r>
    <phoneticPr fontId="8"/>
  </si>
  <si>
    <r>
      <rPr>
        <sz val="12"/>
        <rFont val="ＭＳ Ｐ明朝"/>
        <family val="1"/>
        <charset val="128"/>
      </rPr>
      <t>六ふっ化硫黄（</t>
    </r>
    <r>
      <rPr>
        <sz val="12"/>
        <rFont val="Century"/>
        <family val="1"/>
      </rPr>
      <t>SF</t>
    </r>
    <r>
      <rPr>
        <vertAlign val="subscript"/>
        <sz val="12"/>
        <rFont val="Century"/>
        <family val="1"/>
      </rPr>
      <t>6</t>
    </r>
    <r>
      <rPr>
        <sz val="12"/>
        <rFont val="ＭＳ Ｐ明朝"/>
        <family val="1"/>
        <charset val="128"/>
      </rPr>
      <t>）</t>
    </r>
    <rPh sb="0" eb="1">
      <t>ロク</t>
    </rPh>
    <phoneticPr fontId="8"/>
  </si>
  <si>
    <r>
      <rPr>
        <sz val="12"/>
        <rFont val="ＭＳ Ｐ明朝"/>
        <family val="1"/>
        <charset val="128"/>
      </rPr>
      <t>三ふっ化窒素（</t>
    </r>
    <r>
      <rPr>
        <sz val="12"/>
        <rFont val="Century"/>
        <family val="1"/>
      </rPr>
      <t>NF</t>
    </r>
    <r>
      <rPr>
        <vertAlign val="subscript"/>
        <sz val="12"/>
        <rFont val="Century"/>
        <family val="1"/>
      </rPr>
      <t>3</t>
    </r>
    <r>
      <rPr>
        <sz val="12"/>
        <rFont val="ＭＳ Ｐ明朝"/>
        <family val="1"/>
        <charset val="128"/>
      </rPr>
      <t>）</t>
    </r>
    <rPh sb="0" eb="1">
      <t>サン</t>
    </rPh>
    <rPh sb="3" eb="4">
      <t>カ</t>
    </rPh>
    <rPh sb="4" eb="6">
      <t>チッソ</t>
    </rPh>
    <phoneticPr fontId="8"/>
  </si>
  <si>
    <r>
      <rPr>
        <sz val="12"/>
        <rFont val="ＭＳ Ｐ明朝"/>
        <family val="1"/>
        <charset val="128"/>
      </rPr>
      <t>計</t>
    </r>
    <rPh sb="0" eb="1">
      <t>ケイ</t>
    </rPh>
    <phoneticPr fontId="8"/>
  </si>
  <si>
    <r>
      <rPr>
        <sz val="12"/>
        <rFont val="ＭＳ Ｐ明朝"/>
        <family val="1"/>
        <charset val="128"/>
      </rPr>
      <t>※非エネルギー起源</t>
    </r>
    <r>
      <rPr>
        <sz val="12"/>
        <rFont val="Century"/>
        <family val="1"/>
      </rPr>
      <t>CO</t>
    </r>
    <r>
      <rPr>
        <vertAlign val="subscript"/>
        <sz val="12"/>
        <rFont val="Century"/>
        <family val="1"/>
      </rPr>
      <t>2</t>
    </r>
    <r>
      <rPr>
        <sz val="12"/>
        <rFont val="ＭＳ Ｐ明朝"/>
        <family val="1"/>
        <charset val="128"/>
      </rPr>
      <t>は間接</t>
    </r>
    <r>
      <rPr>
        <sz val="12"/>
        <rFont val="Century"/>
        <family val="1"/>
      </rPr>
      <t>CO</t>
    </r>
    <r>
      <rPr>
        <vertAlign val="subscript"/>
        <sz val="12"/>
        <rFont val="Century"/>
        <family val="1"/>
      </rPr>
      <t>2</t>
    </r>
    <r>
      <rPr>
        <sz val="11"/>
        <rFont val="ＭＳ Ｐ明朝"/>
        <family val="1"/>
        <charset val="128"/>
      </rPr>
      <t>を含む</t>
    </r>
    <rPh sb="1" eb="2">
      <t>ヒ</t>
    </rPh>
    <rPh sb="7" eb="9">
      <t>キゲン</t>
    </rPh>
    <rPh sb="13" eb="15">
      <t>カンセツ</t>
    </rPh>
    <rPh sb="19" eb="20">
      <t>フク</t>
    </rPh>
    <phoneticPr fontId="8"/>
  </si>
  <si>
    <r>
      <rPr>
        <sz val="11"/>
        <rFont val="ＭＳ Ｐ明朝"/>
        <family val="1"/>
        <charset val="128"/>
      </rPr>
      <t>■シェア</t>
    </r>
    <phoneticPr fontId="8"/>
  </si>
  <si>
    <r>
      <rPr>
        <sz val="11"/>
        <rFont val="ＭＳ Ｐ明朝"/>
        <family val="1"/>
        <charset val="128"/>
      </rPr>
      <t>温室効果ガス</t>
    </r>
  </si>
  <si>
    <r>
      <rPr>
        <sz val="11"/>
        <rFont val="ＭＳ Ｐ明朝"/>
        <family val="1"/>
        <charset val="128"/>
      </rPr>
      <t>計</t>
    </r>
  </si>
  <si>
    <r>
      <rPr>
        <sz val="11"/>
        <rFont val="ＭＳ Ｐ明朝"/>
        <family val="1"/>
        <charset val="128"/>
      </rPr>
      <t>■</t>
    </r>
    <r>
      <rPr>
        <sz val="11"/>
        <rFont val="Century"/>
        <family val="1"/>
      </rPr>
      <t>1990</t>
    </r>
    <r>
      <rPr>
        <sz val="11"/>
        <rFont val="ＭＳ Ｐ明朝"/>
        <family val="1"/>
        <charset val="128"/>
      </rPr>
      <t>年度比</t>
    </r>
    <rPh sb="5" eb="7">
      <t>ネンド</t>
    </rPh>
    <rPh sb="7" eb="8">
      <t>ヒ</t>
    </rPh>
    <phoneticPr fontId="8"/>
  </si>
  <si>
    <r>
      <rPr>
        <sz val="11"/>
        <rFont val="ＭＳ Ｐ明朝"/>
        <family val="1"/>
        <charset val="128"/>
      </rPr>
      <t>■</t>
    </r>
    <r>
      <rPr>
        <sz val="11"/>
        <rFont val="Century"/>
        <family val="1"/>
      </rPr>
      <t>2005</t>
    </r>
    <r>
      <rPr>
        <sz val="11"/>
        <rFont val="ＭＳ Ｐ明朝"/>
        <family val="1"/>
        <charset val="128"/>
      </rPr>
      <t>年度比</t>
    </r>
    <rPh sb="5" eb="7">
      <t>ネンド</t>
    </rPh>
    <rPh sb="7" eb="8">
      <t>ヒ</t>
    </rPh>
    <phoneticPr fontId="8"/>
  </si>
  <si>
    <r>
      <rPr>
        <sz val="11"/>
        <rFont val="ＭＳ Ｐ明朝"/>
        <family val="1"/>
        <charset val="128"/>
      </rPr>
      <t>■</t>
    </r>
    <r>
      <rPr>
        <sz val="11"/>
        <rFont val="Century"/>
        <family val="1"/>
      </rPr>
      <t>2013</t>
    </r>
    <r>
      <rPr>
        <sz val="11"/>
        <rFont val="ＭＳ Ｐ明朝"/>
        <family val="1"/>
        <charset val="128"/>
      </rPr>
      <t>年比</t>
    </r>
    <rPh sb="5" eb="6">
      <t>ネン</t>
    </rPh>
    <rPh sb="6" eb="7">
      <t>ヒ</t>
    </rPh>
    <phoneticPr fontId="9"/>
  </si>
  <si>
    <r>
      <rPr>
        <sz val="11"/>
        <rFont val="ＭＳ Ｐ明朝"/>
        <family val="1"/>
        <charset val="128"/>
      </rPr>
      <t>■前年比</t>
    </r>
    <rPh sb="1" eb="2">
      <t>ゼン</t>
    </rPh>
    <rPh sb="3" eb="4">
      <t>ヒ</t>
    </rPh>
    <phoneticPr fontId="9"/>
  </si>
  <si>
    <r>
      <rPr>
        <sz val="11"/>
        <rFont val="ＭＳ Ｐ明朝"/>
        <family val="1"/>
        <charset val="128"/>
      </rPr>
      <t>■排出量　</t>
    </r>
    <r>
      <rPr>
        <sz val="11"/>
        <rFont val="Century"/>
        <family val="1"/>
      </rPr>
      <t>[kt CO</t>
    </r>
    <r>
      <rPr>
        <vertAlign val="subscript"/>
        <sz val="11"/>
        <rFont val="Century"/>
        <family val="1"/>
      </rPr>
      <t>2</t>
    </r>
    <r>
      <rPr>
        <sz val="11"/>
        <rFont val="Century"/>
        <family val="1"/>
      </rPr>
      <t>]</t>
    </r>
    <phoneticPr fontId="9"/>
  </si>
  <si>
    <r>
      <rPr>
        <sz val="11"/>
        <rFont val="ＭＳ Ｐ明朝"/>
        <family val="1"/>
        <charset val="128"/>
      </rPr>
      <t>排出源</t>
    </r>
    <rPh sb="0" eb="3">
      <t>ハイシュツゲン</t>
    </rPh>
    <phoneticPr fontId="9"/>
  </si>
  <si>
    <r>
      <rPr>
        <sz val="11"/>
        <rFont val="ＭＳ Ｐ明朝"/>
        <family val="1"/>
        <charset val="128"/>
      </rPr>
      <t>備考</t>
    </r>
    <rPh sb="0" eb="2">
      <t>ビコウ</t>
    </rPh>
    <phoneticPr fontId="9"/>
  </si>
  <si>
    <r>
      <rPr>
        <b/>
        <sz val="11"/>
        <color theme="1"/>
        <rFont val="ＭＳ Ｐ明朝"/>
        <family val="1"/>
        <charset val="128"/>
      </rPr>
      <t>エネルギー起源</t>
    </r>
    <rPh sb="5" eb="7">
      <t>キゲン</t>
    </rPh>
    <phoneticPr fontId="9"/>
  </si>
  <si>
    <r>
      <rPr>
        <b/>
        <sz val="11"/>
        <rFont val="ＭＳ Ｐ明朝"/>
        <family val="1"/>
        <charset val="128"/>
      </rPr>
      <t>エネルギー転換部門</t>
    </r>
  </si>
  <si>
    <r>
      <rPr>
        <b/>
        <sz val="11"/>
        <rFont val="ＭＳ Ｐ明朝"/>
        <family val="1"/>
        <charset val="128"/>
      </rPr>
      <t>製油所・発電所等</t>
    </r>
    <rPh sb="0" eb="3">
      <t>セイユショ</t>
    </rPh>
    <rPh sb="4" eb="6">
      <t>ハツデン</t>
    </rPh>
    <rPh sb="6" eb="7">
      <t>ショ</t>
    </rPh>
    <rPh sb="7" eb="8">
      <t>トウ</t>
    </rPh>
    <phoneticPr fontId="9"/>
  </si>
  <si>
    <r>
      <rPr>
        <sz val="11"/>
        <rFont val="ＭＳ Ｐ明朝"/>
        <family val="1"/>
        <charset val="128"/>
      </rPr>
      <t>石炭製品製造</t>
    </r>
  </si>
  <si>
    <r>
      <rPr>
        <sz val="11"/>
        <rFont val="ＭＳ Ｐ明朝"/>
        <family val="1"/>
        <charset val="128"/>
      </rPr>
      <t>石油製品製造</t>
    </r>
  </si>
  <si>
    <r>
      <rPr>
        <sz val="11"/>
        <rFont val="ＭＳ Ｐ明朝"/>
        <family val="1"/>
        <charset val="128"/>
      </rPr>
      <t>ガス製造</t>
    </r>
  </si>
  <si>
    <r>
      <rPr>
        <sz val="11"/>
        <rFont val="ＭＳ Ｐ明朝"/>
        <family val="1"/>
        <charset val="128"/>
      </rPr>
      <t>事業用発電</t>
    </r>
  </si>
  <si>
    <r>
      <rPr>
        <sz val="11"/>
        <rFont val="ＭＳ Ｐ明朝"/>
        <family val="1"/>
        <charset val="128"/>
      </rPr>
      <t>地域熱供給</t>
    </r>
  </si>
  <si>
    <r>
      <rPr>
        <b/>
        <sz val="11"/>
        <rFont val="ＭＳ Ｐ明朝"/>
        <family val="1"/>
        <charset val="128"/>
      </rPr>
      <t>産業</t>
    </r>
    <rPh sb="0" eb="2">
      <t>サンギョウ</t>
    </rPh>
    <phoneticPr fontId="9"/>
  </si>
  <si>
    <r>
      <rPr>
        <b/>
        <sz val="11"/>
        <rFont val="ＭＳ Ｐ明朝"/>
        <family val="1"/>
        <charset val="128"/>
      </rPr>
      <t>農林水産鉱建設業</t>
    </r>
  </si>
  <si>
    <r>
      <rPr>
        <b/>
        <sz val="11"/>
        <rFont val="ＭＳ Ｐ明朝"/>
        <family val="1"/>
        <charset val="128"/>
      </rPr>
      <t>製造業</t>
    </r>
    <rPh sb="0" eb="3">
      <t>セイゾウギョウ</t>
    </rPh>
    <phoneticPr fontId="9"/>
  </si>
  <si>
    <r>
      <rPr>
        <sz val="11"/>
        <rFont val="ＭＳ Ｐ明朝"/>
        <family val="1"/>
        <charset val="128"/>
      </rPr>
      <t>食品飲料</t>
    </r>
    <phoneticPr fontId="9"/>
  </si>
  <si>
    <r>
      <rPr>
        <sz val="11"/>
        <rFont val="ＭＳ Ｐ明朝"/>
        <family val="1"/>
        <charset val="128"/>
      </rPr>
      <t>繊維</t>
    </r>
    <phoneticPr fontId="9"/>
  </si>
  <si>
    <r>
      <rPr>
        <sz val="11"/>
        <rFont val="ＭＳ Ｐ明朝"/>
        <family val="1"/>
        <charset val="128"/>
      </rPr>
      <t>パルプ･紙･紙加工品</t>
    </r>
    <phoneticPr fontId="9"/>
  </si>
  <si>
    <r>
      <rPr>
        <sz val="11"/>
        <rFont val="ＭＳ Ｐ明朝"/>
        <family val="1"/>
        <charset val="128"/>
      </rPr>
      <t>化学工業</t>
    </r>
    <r>
      <rPr>
        <sz val="11"/>
        <rFont val="Century"/>
        <family val="1"/>
      </rPr>
      <t>(</t>
    </r>
    <r>
      <rPr>
        <sz val="11"/>
        <rFont val="ＭＳ Ｐ明朝"/>
        <family val="1"/>
        <charset val="128"/>
      </rPr>
      <t>含石油石炭製品</t>
    </r>
    <r>
      <rPr>
        <sz val="11"/>
        <rFont val="Century"/>
        <family val="1"/>
      </rPr>
      <t>)</t>
    </r>
    <rPh sb="0" eb="2">
      <t>カガク</t>
    </rPh>
    <rPh sb="2" eb="4">
      <t>コウギョウ</t>
    </rPh>
    <rPh sb="5" eb="6">
      <t>フク</t>
    </rPh>
    <rPh sb="6" eb="8">
      <t>セキユ</t>
    </rPh>
    <rPh sb="8" eb="10">
      <t>セキタン</t>
    </rPh>
    <rPh sb="10" eb="12">
      <t>セイヒン</t>
    </rPh>
    <phoneticPr fontId="0"/>
  </si>
  <si>
    <r>
      <rPr>
        <sz val="11"/>
        <rFont val="ＭＳ Ｐ明朝"/>
        <family val="1"/>
        <charset val="128"/>
      </rPr>
      <t>窯業･土石製品</t>
    </r>
    <rPh sb="0" eb="2">
      <t>ヨウギョウ</t>
    </rPh>
    <rPh sb="3" eb="5">
      <t>ドセキ</t>
    </rPh>
    <rPh sb="5" eb="7">
      <t>セイヒン</t>
    </rPh>
    <phoneticPr fontId="0"/>
  </si>
  <si>
    <r>
      <rPr>
        <sz val="11"/>
        <rFont val="ＭＳ Ｐ明朝"/>
        <family val="1"/>
        <charset val="128"/>
      </rPr>
      <t>鉄鋼</t>
    </r>
    <rPh sb="0" eb="2">
      <t>テッコウ</t>
    </rPh>
    <phoneticPr fontId="0"/>
  </si>
  <si>
    <r>
      <rPr>
        <sz val="11"/>
        <rFont val="ＭＳ Ｐ明朝"/>
        <family val="1"/>
        <charset val="128"/>
      </rPr>
      <t>非鉄金属</t>
    </r>
    <phoneticPr fontId="9"/>
  </si>
  <si>
    <r>
      <rPr>
        <sz val="11"/>
        <rFont val="ＭＳ Ｐ明朝"/>
        <family val="1"/>
        <charset val="128"/>
      </rPr>
      <t>機械（含金属製品）</t>
    </r>
    <rPh sb="0" eb="2">
      <t>キカイ</t>
    </rPh>
    <rPh sb="3" eb="4">
      <t>フク</t>
    </rPh>
    <phoneticPr fontId="0"/>
  </si>
  <si>
    <r>
      <rPr>
        <b/>
        <sz val="11"/>
        <rFont val="ＭＳ Ｐ明朝"/>
        <family val="1"/>
        <charset val="128"/>
      </rPr>
      <t>業務他</t>
    </r>
    <r>
      <rPr>
        <b/>
        <sz val="11"/>
        <rFont val="Century"/>
        <family val="1"/>
      </rPr>
      <t>(</t>
    </r>
    <r>
      <rPr>
        <b/>
        <sz val="11"/>
        <rFont val="ＭＳ Ｐ明朝"/>
        <family val="1"/>
        <charset val="128"/>
      </rPr>
      <t>第三次産業</t>
    </r>
    <r>
      <rPr>
        <b/>
        <sz val="11"/>
        <rFont val="Century"/>
        <family val="1"/>
      </rPr>
      <t>)</t>
    </r>
  </si>
  <si>
    <r>
      <rPr>
        <b/>
        <sz val="11"/>
        <rFont val="ＭＳ Ｐ明朝"/>
        <family val="1"/>
        <charset val="128"/>
      </rPr>
      <t>運輸</t>
    </r>
  </si>
  <si>
    <r>
      <rPr>
        <sz val="11"/>
        <rFont val="ＭＳ Ｐ明朝"/>
        <family val="1"/>
        <charset val="128"/>
      </rPr>
      <t>旅客</t>
    </r>
    <rPh sb="0" eb="2">
      <t>リョカク</t>
    </rPh>
    <phoneticPr fontId="9"/>
  </si>
  <si>
    <r>
      <rPr>
        <sz val="11"/>
        <rFont val="ＭＳ Ｐ明朝"/>
        <family val="1"/>
        <charset val="128"/>
      </rPr>
      <t>貨物</t>
    </r>
    <phoneticPr fontId="9"/>
  </si>
  <si>
    <r>
      <rPr>
        <b/>
        <sz val="11"/>
        <rFont val="ＭＳ Ｐ明朝"/>
        <family val="1"/>
        <charset val="128"/>
      </rPr>
      <t>家庭</t>
    </r>
  </si>
  <si>
    <r>
      <rPr>
        <b/>
        <sz val="11"/>
        <rFont val="ＭＳ Ｐ明朝"/>
        <family val="1"/>
        <charset val="128"/>
      </rPr>
      <t>非エネルギー起源</t>
    </r>
    <phoneticPr fontId="9"/>
  </si>
  <si>
    <r>
      <rPr>
        <b/>
        <sz val="11"/>
        <rFont val="ＭＳ Ｐ明朝"/>
        <family val="1"/>
        <charset val="128"/>
      </rPr>
      <t>工業プロセス及び製品の使用</t>
    </r>
    <rPh sb="0" eb="2">
      <t>コウギョウ</t>
    </rPh>
    <rPh sb="6" eb="7">
      <t>オヨ</t>
    </rPh>
    <rPh sb="8" eb="10">
      <t>セイヒン</t>
    </rPh>
    <rPh sb="11" eb="13">
      <t>シヨウ</t>
    </rPh>
    <phoneticPr fontId="9"/>
  </si>
  <si>
    <r>
      <rPr>
        <b/>
        <sz val="11"/>
        <rFont val="ＭＳ Ｐ明朝"/>
        <family val="1"/>
        <charset val="128"/>
      </rPr>
      <t>廃棄物</t>
    </r>
    <rPh sb="0" eb="3">
      <t>ハイキブツ</t>
    </rPh>
    <phoneticPr fontId="9"/>
  </si>
  <si>
    <r>
      <rPr>
        <sz val="11"/>
        <rFont val="ＭＳ Ｐ明朝"/>
        <family val="1"/>
        <charset val="128"/>
      </rPr>
      <t>うち、廃棄物のエネルギー利用</t>
    </r>
    <rPh sb="3" eb="5">
      <t>ハイキ</t>
    </rPh>
    <rPh sb="5" eb="6">
      <t>ブツ</t>
    </rPh>
    <rPh sb="12" eb="14">
      <t>リヨウ</t>
    </rPh>
    <phoneticPr fontId="9"/>
  </si>
  <si>
    <r>
      <rPr>
        <b/>
        <sz val="11"/>
        <color theme="1"/>
        <rFont val="ＭＳ Ｐ明朝"/>
        <family val="1"/>
        <charset val="128"/>
      </rPr>
      <t>その他（農業・間接</t>
    </r>
    <r>
      <rPr>
        <b/>
        <sz val="11"/>
        <color theme="1"/>
        <rFont val="Century"/>
        <family val="1"/>
      </rPr>
      <t>CO</t>
    </r>
    <r>
      <rPr>
        <b/>
        <vertAlign val="subscript"/>
        <sz val="11"/>
        <color theme="1"/>
        <rFont val="Century"/>
        <family val="1"/>
      </rPr>
      <t>2</t>
    </r>
    <r>
      <rPr>
        <b/>
        <sz val="11"/>
        <color theme="1"/>
        <rFont val="ＭＳ Ｐ明朝"/>
        <family val="1"/>
        <charset val="128"/>
      </rPr>
      <t>等）</t>
    </r>
    <rPh sb="2" eb="3">
      <t>タ</t>
    </rPh>
    <rPh sb="4" eb="6">
      <t>ノウギョウ</t>
    </rPh>
    <rPh sb="7" eb="9">
      <t>カンセツ</t>
    </rPh>
    <rPh sb="12" eb="13">
      <t>トウ</t>
    </rPh>
    <phoneticPr fontId="9"/>
  </si>
  <si>
    <r>
      <rPr>
        <sz val="11"/>
        <rFont val="ＭＳ Ｐ明朝"/>
        <family val="1"/>
        <charset val="128"/>
      </rPr>
      <t>合計</t>
    </r>
    <r>
      <rPr>
        <sz val="11"/>
        <color rgb="FFFF0000"/>
        <rFont val="ＭＳ 明朝"/>
        <family val="1"/>
        <charset val="128"/>
      </rPr>
      <t/>
    </r>
    <rPh sb="0" eb="2">
      <t>ゴウケイ</t>
    </rPh>
    <phoneticPr fontId="9"/>
  </si>
  <si>
    <r>
      <rPr>
        <sz val="11"/>
        <rFont val="ＭＳ Ｐ明朝"/>
        <family val="1"/>
        <charset val="128"/>
      </rPr>
      <t>■排出量　</t>
    </r>
    <r>
      <rPr>
        <sz val="11"/>
        <rFont val="Century"/>
        <family val="1"/>
      </rPr>
      <t>[Mt CO</t>
    </r>
    <r>
      <rPr>
        <vertAlign val="subscript"/>
        <sz val="11"/>
        <rFont val="Century"/>
        <family val="1"/>
      </rPr>
      <t>2</t>
    </r>
    <r>
      <rPr>
        <sz val="11"/>
        <rFont val="Century"/>
        <family val="1"/>
      </rPr>
      <t>]</t>
    </r>
    <phoneticPr fontId="9"/>
  </si>
  <si>
    <r>
      <rPr>
        <sz val="11"/>
        <rFont val="ＭＳ Ｐ明朝"/>
        <family val="1"/>
        <charset val="128"/>
      </rPr>
      <t>エネルギー転換部門</t>
    </r>
    <rPh sb="5" eb="7">
      <t>テンカン</t>
    </rPh>
    <rPh sb="7" eb="9">
      <t>ブモン</t>
    </rPh>
    <phoneticPr fontId="9"/>
  </si>
  <si>
    <r>
      <rPr>
        <sz val="11"/>
        <rFont val="ＭＳ Ｐ明朝"/>
        <family val="1"/>
        <charset val="128"/>
      </rPr>
      <t>産業部門</t>
    </r>
    <rPh sb="0" eb="2">
      <t>サンギョウ</t>
    </rPh>
    <rPh sb="2" eb="4">
      <t>ブモン</t>
    </rPh>
    <phoneticPr fontId="9"/>
  </si>
  <si>
    <r>
      <rPr>
        <sz val="11"/>
        <rFont val="ＭＳ Ｐ明朝"/>
        <family val="1"/>
        <charset val="128"/>
      </rPr>
      <t>運輸部門</t>
    </r>
    <rPh sb="0" eb="2">
      <t>ウンユ</t>
    </rPh>
    <rPh sb="2" eb="4">
      <t>ブモン</t>
    </rPh>
    <phoneticPr fontId="9"/>
  </si>
  <si>
    <r>
      <rPr>
        <sz val="11"/>
        <rFont val="ＭＳ Ｐ明朝"/>
        <family val="1"/>
        <charset val="128"/>
      </rPr>
      <t>業務その他部門</t>
    </r>
    <rPh sb="0" eb="2">
      <t>ギョウム</t>
    </rPh>
    <rPh sb="4" eb="5">
      <t>タ</t>
    </rPh>
    <rPh sb="5" eb="7">
      <t>ブモン</t>
    </rPh>
    <phoneticPr fontId="9"/>
  </si>
  <si>
    <r>
      <rPr>
        <sz val="11"/>
        <rFont val="ＭＳ Ｐ明朝"/>
        <family val="1"/>
        <charset val="128"/>
      </rPr>
      <t>家庭部門</t>
    </r>
    <rPh sb="0" eb="2">
      <t>カテイ</t>
    </rPh>
    <rPh sb="2" eb="4">
      <t>ブモン</t>
    </rPh>
    <phoneticPr fontId="9"/>
  </si>
  <si>
    <r>
      <rPr>
        <sz val="11"/>
        <rFont val="ＭＳ Ｐ明朝"/>
        <family val="1"/>
        <charset val="128"/>
      </rPr>
      <t>工業プロセス及び製品の使用</t>
    </r>
    <rPh sb="0" eb="2">
      <t>コウギョウ</t>
    </rPh>
    <rPh sb="6" eb="7">
      <t>オヨ</t>
    </rPh>
    <rPh sb="8" eb="10">
      <t>セイヒン</t>
    </rPh>
    <rPh sb="11" eb="13">
      <t>シヨウ</t>
    </rPh>
    <phoneticPr fontId="9"/>
  </si>
  <si>
    <r>
      <rPr>
        <sz val="11"/>
        <rFont val="ＭＳ Ｐ明朝"/>
        <family val="1"/>
        <charset val="128"/>
      </rPr>
      <t>廃棄物</t>
    </r>
    <rPh sb="0" eb="3">
      <t>ハイキブツ</t>
    </rPh>
    <phoneticPr fontId="9"/>
  </si>
  <si>
    <r>
      <rPr>
        <sz val="11"/>
        <rFont val="ＭＳ Ｐ明朝"/>
        <family val="1"/>
        <charset val="128"/>
      </rPr>
      <t>その他（農業・間接</t>
    </r>
    <r>
      <rPr>
        <sz val="11"/>
        <rFont val="Century"/>
        <family val="1"/>
      </rPr>
      <t>CO</t>
    </r>
    <r>
      <rPr>
        <vertAlign val="subscript"/>
        <sz val="11"/>
        <rFont val="Century"/>
        <family val="1"/>
      </rPr>
      <t>2</t>
    </r>
    <r>
      <rPr>
        <sz val="11"/>
        <rFont val="ＭＳ Ｐ明朝"/>
        <family val="1"/>
        <charset val="128"/>
      </rPr>
      <t>等）</t>
    </r>
    <rPh sb="2" eb="3">
      <t>タ</t>
    </rPh>
    <rPh sb="4" eb="6">
      <t>ノウギョウ</t>
    </rPh>
    <rPh sb="7" eb="9">
      <t>カンセツ</t>
    </rPh>
    <rPh sb="12" eb="13">
      <t>トウ</t>
    </rPh>
    <phoneticPr fontId="9"/>
  </si>
  <si>
    <r>
      <rPr>
        <sz val="11"/>
        <rFont val="ＭＳ Ｐ明朝"/>
        <family val="1"/>
        <charset val="128"/>
      </rPr>
      <t>合計</t>
    </r>
    <rPh sb="0" eb="2">
      <t>ゴウケイ</t>
    </rPh>
    <phoneticPr fontId="9"/>
  </si>
  <si>
    <r>
      <rPr>
        <sz val="11"/>
        <rFont val="ＭＳ Ｐ明朝"/>
        <family val="1"/>
        <charset val="128"/>
      </rPr>
      <t>■</t>
    </r>
    <r>
      <rPr>
        <sz val="11"/>
        <rFont val="Century"/>
        <family val="1"/>
      </rPr>
      <t>1990</t>
    </r>
    <r>
      <rPr>
        <sz val="11"/>
        <rFont val="ＭＳ Ｐ明朝"/>
        <family val="1"/>
        <charset val="128"/>
      </rPr>
      <t>年度比</t>
    </r>
    <rPh sb="5" eb="7">
      <t>ネンド</t>
    </rPh>
    <rPh sb="7" eb="8">
      <t>ヒ</t>
    </rPh>
    <phoneticPr fontId="9"/>
  </si>
  <si>
    <r>
      <rPr>
        <sz val="11"/>
        <rFont val="ＭＳ Ｐ明朝"/>
        <family val="1"/>
        <charset val="128"/>
      </rPr>
      <t>■</t>
    </r>
    <r>
      <rPr>
        <sz val="11"/>
        <rFont val="Century"/>
        <family val="1"/>
      </rPr>
      <t>2005</t>
    </r>
    <r>
      <rPr>
        <sz val="11"/>
        <rFont val="ＭＳ Ｐ明朝"/>
        <family val="1"/>
        <charset val="128"/>
      </rPr>
      <t>年度比</t>
    </r>
    <rPh sb="5" eb="7">
      <t>ネンド</t>
    </rPh>
    <rPh sb="7" eb="8">
      <t>ヒ</t>
    </rPh>
    <phoneticPr fontId="9"/>
  </si>
  <si>
    <r>
      <rPr>
        <sz val="11"/>
        <rFont val="ＭＳ Ｐ明朝"/>
        <family val="1"/>
        <charset val="128"/>
      </rPr>
      <t>■</t>
    </r>
    <r>
      <rPr>
        <sz val="11"/>
        <rFont val="Century"/>
        <family val="1"/>
      </rPr>
      <t>2013</t>
    </r>
    <r>
      <rPr>
        <sz val="11"/>
        <rFont val="ＭＳ Ｐ明朝"/>
        <family val="1"/>
        <charset val="128"/>
      </rPr>
      <t>年度比</t>
    </r>
    <rPh sb="5" eb="7">
      <t>ネンド</t>
    </rPh>
    <rPh sb="7" eb="8">
      <t>ヒ</t>
    </rPh>
    <phoneticPr fontId="9"/>
  </si>
  <si>
    <r>
      <rPr>
        <sz val="11"/>
        <rFont val="ＭＳ Ｐ明朝"/>
        <family val="1"/>
        <charset val="128"/>
      </rPr>
      <t>■前年度比</t>
    </r>
    <rPh sb="1" eb="2">
      <t>ゼン</t>
    </rPh>
    <rPh sb="2" eb="4">
      <t>ネンド</t>
    </rPh>
    <rPh sb="4" eb="5">
      <t>ヒ</t>
    </rPh>
    <phoneticPr fontId="9"/>
  </si>
  <si>
    <r>
      <rPr>
        <b/>
        <sz val="11"/>
        <rFont val="ＭＳ Ｐ明朝"/>
        <family val="1"/>
        <charset val="128"/>
      </rPr>
      <t>電気熱配分誤差</t>
    </r>
    <rPh sb="0" eb="2">
      <t>デンキ</t>
    </rPh>
    <rPh sb="2" eb="3">
      <t>ネツ</t>
    </rPh>
    <rPh sb="3" eb="5">
      <t>ハイブン</t>
    </rPh>
    <phoneticPr fontId="9"/>
  </si>
  <si>
    <r>
      <rPr>
        <sz val="11"/>
        <rFont val="ＭＳ Ｐ明朝"/>
        <family val="1"/>
        <charset val="128"/>
      </rPr>
      <t>非鉄金属</t>
    </r>
    <rPh sb="0" eb="1">
      <t>ヒ</t>
    </rPh>
    <rPh sb="1" eb="2">
      <t>テツ</t>
    </rPh>
    <rPh sb="2" eb="4">
      <t>キンゾク</t>
    </rPh>
    <phoneticPr fontId="9"/>
  </si>
  <si>
    <r>
      <rPr>
        <sz val="11"/>
        <rFont val="ＭＳ Ｐ明朝"/>
        <family val="1"/>
        <charset val="128"/>
      </rPr>
      <t>機械（含金属製品）</t>
    </r>
    <rPh sb="0" eb="2">
      <t>キカイ</t>
    </rPh>
    <rPh sb="3" eb="4">
      <t>フク</t>
    </rPh>
    <rPh sb="4" eb="6">
      <t>キンゾク</t>
    </rPh>
    <rPh sb="6" eb="8">
      <t>セイヒン</t>
    </rPh>
    <phoneticPr fontId="0"/>
  </si>
  <si>
    <r>
      <rPr>
        <sz val="11"/>
        <rFont val="ＭＳ Ｐ明朝"/>
        <family val="1"/>
        <charset val="128"/>
      </rPr>
      <t>製造業（上記を除く）</t>
    </r>
    <rPh sb="0" eb="3">
      <t>セイゾウギョウ</t>
    </rPh>
    <rPh sb="4" eb="6">
      <t>ジョウキ</t>
    </rPh>
    <rPh sb="7" eb="8">
      <t>ノゾ</t>
    </rPh>
    <phoneticPr fontId="0"/>
  </si>
  <si>
    <r>
      <rPr>
        <sz val="11"/>
        <rFont val="ＭＳ Ｐ明朝"/>
        <family val="1"/>
        <charset val="128"/>
      </rPr>
      <t>旅客</t>
    </r>
    <rPh sb="0" eb="2">
      <t>リョキャク</t>
    </rPh>
    <phoneticPr fontId="9"/>
  </si>
  <si>
    <r>
      <rPr>
        <sz val="11"/>
        <color theme="0" tint="-0.249977111117893"/>
        <rFont val="ＭＳ Ｐ明朝"/>
        <family val="1"/>
        <charset val="128"/>
      </rPr>
      <t>エネルギー転換部門（電気熱配分誤差）</t>
    </r>
    <rPh sb="5" eb="7">
      <t>テンカン</t>
    </rPh>
    <rPh sb="7" eb="9">
      <t>ブモン</t>
    </rPh>
    <rPh sb="10" eb="12">
      <t>デンキ</t>
    </rPh>
    <rPh sb="12" eb="13">
      <t>ネツ</t>
    </rPh>
    <rPh sb="13" eb="15">
      <t>ハイブン</t>
    </rPh>
    <rPh sb="15" eb="17">
      <t>ゴサ</t>
    </rPh>
    <phoneticPr fontId="9"/>
  </si>
  <si>
    <r>
      <rPr>
        <sz val="11"/>
        <rFont val="ＭＳ Ｐ明朝"/>
        <family val="1"/>
        <charset val="128"/>
      </rPr>
      <t>エネルギー転換部門（電気熱配分統計誤差除く）</t>
    </r>
    <rPh sb="5" eb="7">
      <t>テンカン</t>
    </rPh>
    <rPh sb="7" eb="9">
      <t>ブモン</t>
    </rPh>
    <rPh sb="10" eb="12">
      <t>デンキ</t>
    </rPh>
    <rPh sb="12" eb="13">
      <t>ネツ</t>
    </rPh>
    <rPh sb="13" eb="15">
      <t>ハイブン</t>
    </rPh>
    <rPh sb="15" eb="17">
      <t>トウケイ</t>
    </rPh>
    <rPh sb="17" eb="19">
      <t>ゴサ</t>
    </rPh>
    <rPh sb="19" eb="20">
      <t>ノゾ</t>
    </rPh>
    <phoneticPr fontId="9"/>
  </si>
  <si>
    <r>
      <rPr>
        <sz val="8"/>
        <rFont val="ＭＳ Ｐ明朝"/>
        <family val="1"/>
        <charset val="128"/>
      </rPr>
      <t>　　</t>
    </r>
    <phoneticPr fontId="9"/>
  </si>
  <si>
    <r>
      <rPr>
        <sz val="8"/>
        <rFont val="ＭＳ Ｐ明朝"/>
        <family val="1"/>
        <charset val="128"/>
      </rPr>
      <t>　</t>
    </r>
    <phoneticPr fontId="9"/>
  </si>
  <si>
    <r>
      <rPr>
        <sz val="14"/>
        <rFont val="ＭＳ Ｐ明朝"/>
        <family val="1"/>
        <charset val="128"/>
      </rPr>
      <t>■【電気・熱配分前】</t>
    </r>
    <phoneticPr fontId="9"/>
  </si>
  <si>
    <r>
      <t>2005</t>
    </r>
    <r>
      <rPr>
        <sz val="14"/>
        <rFont val="ＭＳ Ｐ明朝"/>
        <family val="1"/>
        <charset val="128"/>
      </rPr>
      <t>年度</t>
    </r>
    <rPh sb="4" eb="5">
      <t>ネン</t>
    </rPh>
    <rPh sb="5" eb="6">
      <t>ド</t>
    </rPh>
    <phoneticPr fontId="9"/>
  </si>
  <si>
    <r>
      <t>2013</t>
    </r>
    <r>
      <rPr>
        <sz val="14"/>
        <rFont val="ＭＳ Ｐ明朝"/>
        <family val="1"/>
        <charset val="128"/>
      </rPr>
      <t>年度</t>
    </r>
    <rPh sb="4" eb="5">
      <t>ネン</t>
    </rPh>
    <rPh sb="5" eb="6">
      <t>ド</t>
    </rPh>
    <phoneticPr fontId="9"/>
  </si>
  <si>
    <r>
      <t>2017</t>
    </r>
    <r>
      <rPr>
        <sz val="14"/>
        <rFont val="ＭＳ Ｐ明朝"/>
        <family val="1"/>
        <charset val="128"/>
      </rPr>
      <t xml:space="preserve">年度
</t>
    </r>
    <r>
      <rPr>
        <sz val="9"/>
        <rFont val="ＭＳ Ｐ明朝"/>
        <family val="1"/>
        <charset val="128"/>
      </rPr>
      <t>（速報値）</t>
    </r>
    <rPh sb="4" eb="5">
      <t>ネン</t>
    </rPh>
    <rPh sb="5" eb="6">
      <t>ド</t>
    </rPh>
    <rPh sb="8" eb="9">
      <t>ソク</t>
    </rPh>
    <rPh sb="9" eb="10">
      <t>ホウ</t>
    </rPh>
    <rPh sb="10" eb="11">
      <t>チ</t>
    </rPh>
    <phoneticPr fontId="9"/>
  </si>
  <si>
    <r>
      <rPr>
        <sz val="11"/>
        <rFont val="ＭＳ Ｐ明朝"/>
        <family val="1"/>
        <charset val="128"/>
      </rPr>
      <t xml:space="preserve">排出量
</t>
    </r>
    <r>
      <rPr>
        <sz val="11"/>
        <rFont val="Century"/>
        <family val="1"/>
      </rPr>
      <t>[kt CO</t>
    </r>
    <r>
      <rPr>
        <vertAlign val="subscript"/>
        <sz val="11"/>
        <rFont val="Century"/>
        <family val="1"/>
      </rPr>
      <t>2</t>
    </r>
    <r>
      <rPr>
        <sz val="11"/>
        <rFont val="Century"/>
        <family val="1"/>
      </rPr>
      <t>]</t>
    </r>
    <rPh sb="0" eb="2">
      <t>ハイシュツ</t>
    </rPh>
    <rPh sb="2" eb="3">
      <t>リョウ</t>
    </rPh>
    <phoneticPr fontId="9"/>
  </si>
  <si>
    <r>
      <t xml:space="preserve">
</t>
    </r>
    <r>
      <rPr>
        <sz val="11"/>
        <rFont val="ＭＳ Ｐ明朝"/>
        <family val="1"/>
        <charset val="128"/>
      </rPr>
      <t>シェア</t>
    </r>
    <phoneticPr fontId="9"/>
  </si>
  <si>
    <r>
      <rPr>
        <sz val="14"/>
        <rFont val="ＭＳ Ｐ明朝"/>
        <family val="1"/>
        <charset val="128"/>
      </rPr>
      <t>■【電気・熱配分後】</t>
    </r>
    <rPh sb="8" eb="9">
      <t>ゴ</t>
    </rPh>
    <phoneticPr fontId="9"/>
  </si>
  <si>
    <r>
      <rPr>
        <sz val="11"/>
        <rFont val="ＭＳ Ｐ明朝"/>
        <family val="1"/>
        <charset val="128"/>
      </rPr>
      <t>エネルギー転換部門</t>
    </r>
    <r>
      <rPr>
        <vertAlign val="superscript"/>
        <sz val="11"/>
        <rFont val="ＭＳ Ｐ明朝"/>
        <family val="1"/>
        <charset val="128"/>
      </rPr>
      <t>※</t>
    </r>
    <rPh sb="5" eb="7">
      <t>テンカン</t>
    </rPh>
    <rPh sb="7" eb="9">
      <t>ブモン</t>
    </rPh>
    <phoneticPr fontId="9"/>
  </si>
  <si>
    <r>
      <rPr>
        <sz val="10"/>
        <rFont val="ＭＳ Ｐ明朝"/>
        <family val="1"/>
        <charset val="128"/>
      </rPr>
      <t>※電気熱配分誤差を含む</t>
    </r>
    <rPh sb="1" eb="3">
      <t>デンキ</t>
    </rPh>
    <rPh sb="3" eb="4">
      <t>ネツ</t>
    </rPh>
    <rPh sb="4" eb="6">
      <t>ハイブン</t>
    </rPh>
    <rPh sb="6" eb="8">
      <t>ゴサ</t>
    </rPh>
    <rPh sb="9" eb="10">
      <t>フク</t>
    </rPh>
    <phoneticPr fontId="9"/>
  </si>
  <si>
    <r>
      <rPr>
        <sz val="10"/>
        <rFont val="ＭＳ Ｐ明朝"/>
        <family val="1"/>
        <charset val="128"/>
      </rPr>
      <t>　</t>
    </r>
    <phoneticPr fontId="9"/>
  </si>
  <si>
    <r>
      <rPr>
        <sz val="11"/>
        <rFont val="ＭＳ Ｐ明朝"/>
        <family val="1"/>
        <charset val="128"/>
      </rPr>
      <t>■排出量</t>
    </r>
    <r>
      <rPr>
        <sz val="11"/>
        <rFont val="Century"/>
        <family val="1"/>
      </rPr>
      <t>(CO</t>
    </r>
    <r>
      <rPr>
        <vertAlign val="subscript"/>
        <sz val="11"/>
        <rFont val="Century"/>
        <family val="1"/>
      </rPr>
      <t xml:space="preserve">2 </t>
    </r>
    <r>
      <rPr>
        <sz val="11"/>
        <rFont val="ＭＳ Ｐ明朝"/>
        <family val="1"/>
        <charset val="128"/>
      </rPr>
      <t>換算</t>
    </r>
    <r>
      <rPr>
        <sz val="11"/>
        <rFont val="Century"/>
        <family val="1"/>
      </rPr>
      <t>) [kt CO</t>
    </r>
    <r>
      <rPr>
        <vertAlign val="subscript"/>
        <sz val="11"/>
        <rFont val="Century"/>
        <family val="1"/>
      </rPr>
      <t>2</t>
    </r>
    <r>
      <rPr>
        <sz val="11"/>
        <rFont val="Century"/>
        <family val="1"/>
      </rPr>
      <t xml:space="preserve"> eq.]</t>
    </r>
    <rPh sb="1" eb="3">
      <t>ハイシュツ</t>
    </rPh>
    <rPh sb="3" eb="4">
      <t>リョウ</t>
    </rPh>
    <rPh sb="9" eb="11">
      <t>カンザン</t>
    </rPh>
    <phoneticPr fontId="9"/>
  </si>
  <si>
    <r>
      <rPr>
        <sz val="11"/>
        <rFont val="ＭＳ Ｐ明朝"/>
        <family val="1"/>
        <charset val="128"/>
      </rPr>
      <t>農業</t>
    </r>
    <rPh sb="0" eb="2">
      <t>ノウギョウ</t>
    </rPh>
    <phoneticPr fontId="11"/>
  </si>
  <si>
    <r>
      <rPr>
        <sz val="11"/>
        <rFont val="ＭＳ Ｐ明朝"/>
        <family val="1"/>
        <charset val="128"/>
      </rPr>
      <t>廃棄物</t>
    </r>
    <rPh sb="0" eb="3">
      <t>ハイキブツ</t>
    </rPh>
    <phoneticPr fontId="11"/>
  </si>
  <si>
    <r>
      <rPr>
        <sz val="11"/>
        <rFont val="ＭＳ Ｐ明朝"/>
        <family val="1"/>
        <charset val="128"/>
      </rPr>
      <t>燃料の燃焼</t>
    </r>
    <rPh sb="0" eb="2">
      <t>ネンリョウ</t>
    </rPh>
    <rPh sb="3" eb="5">
      <t>ネンショウ</t>
    </rPh>
    <phoneticPr fontId="11"/>
  </si>
  <si>
    <r>
      <rPr>
        <sz val="11"/>
        <rFont val="ＭＳ Ｐ明朝"/>
        <family val="1"/>
        <charset val="128"/>
      </rPr>
      <t>燃料からの漏出</t>
    </r>
    <rPh sb="0" eb="2">
      <t>ネンリョウ</t>
    </rPh>
    <rPh sb="5" eb="7">
      <t>ロウシュツ</t>
    </rPh>
    <phoneticPr fontId="11"/>
  </si>
  <si>
    <r>
      <rPr>
        <sz val="11"/>
        <rFont val="ＭＳ Ｐ明朝"/>
        <family val="1"/>
        <charset val="128"/>
      </rPr>
      <t>合計</t>
    </r>
    <rPh sb="0" eb="2">
      <t>ゴウケイ</t>
    </rPh>
    <phoneticPr fontId="11"/>
  </si>
  <si>
    <r>
      <rPr>
        <sz val="11"/>
        <rFont val="ＭＳ Ｐ明朝"/>
        <family val="1"/>
        <charset val="128"/>
      </rPr>
      <t>■シェア</t>
    </r>
    <phoneticPr fontId="9"/>
  </si>
  <si>
    <r>
      <rPr>
        <sz val="11"/>
        <rFont val="ＭＳ Ｐ明朝"/>
        <family val="1"/>
        <charset val="128"/>
      </rPr>
      <t>燃料からの漏出</t>
    </r>
  </si>
  <si>
    <r>
      <rPr>
        <sz val="11"/>
        <rFont val="ＭＳ Ｐ明朝"/>
        <family val="1"/>
        <charset val="128"/>
      </rPr>
      <t>工業プロセス及び製品の使用</t>
    </r>
    <rPh sb="0" eb="2">
      <t>コウギョウ</t>
    </rPh>
    <rPh sb="6" eb="7">
      <t>オヨ</t>
    </rPh>
    <rPh sb="8" eb="10">
      <t>セイヒン</t>
    </rPh>
    <rPh sb="11" eb="13">
      <t>シヨウ</t>
    </rPh>
    <phoneticPr fontId="11"/>
  </si>
  <si>
    <r>
      <rPr>
        <sz val="11"/>
        <rFont val="ＭＳ Ｐ明朝"/>
        <family val="1"/>
        <charset val="128"/>
      </rPr>
      <t>■排出量</t>
    </r>
    <r>
      <rPr>
        <sz val="11"/>
        <rFont val="Century"/>
        <family val="1"/>
      </rPr>
      <t>(CO</t>
    </r>
    <r>
      <rPr>
        <vertAlign val="subscript"/>
        <sz val="11"/>
        <rFont val="Century"/>
        <family val="1"/>
      </rPr>
      <t xml:space="preserve">2 </t>
    </r>
    <r>
      <rPr>
        <sz val="11"/>
        <rFont val="ＭＳ Ｐ明朝"/>
        <family val="1"/>
        <charset val="128"/>
      </rPr>
      <t>換算</t>
    </r>
    <r>
      <rPr>
        <sz val="11"/>
        <rFont val="Century"/>
        <family val="1"/>
      </rPr>
      <t>)  [kt CO</t>
    </r>
    <r>
      <rPr>
        <vertAlign val="subscript"/>
        <sz val="11"/>
        <rFont val="Century"/>
        <family val="1"/>
      </rPr>
      <t>2</t>
    </r>
    <r>
      <rPr>
        <sz val="11"/>
        <rFont val="Century"/>
        <family val="1"/>
      </rPr>
      <t xml:space="preserve"> eq.]</t>
    </r>
    <rPh sb="1" eb="3">
      <t>ハイシュツ</t>
    </rPh>
    <rPh sb="3" eb="4">
      <t>リョウ</t>
    </rPh>
    <rPh sb="9" eb="11">
      <t>カンザン</t>
    </rPh>
    <phoneticPr fontId="9"/>
  </si>
  <si>
    <r>
      <rPr>
        <sz val="11"/>
        <rFont val="ＭＳ Ｐ明朝"/>
        <family val="1"/>
        <charset val="128"/>
      </rPr>
      <t>燃料の燃焼・漏出</t>
    </r>
    <rPh sb="0" eb="2">
      <t>ネンリョウ</t>
    </rPh>
    <rPh sb="3" eb="5">
      <t>ネンショウ</t>
    </rPh>
    <rPh sb="6" eb="8">
      <t>ロウシュツ</t>
    </rPh>
    <phoneticPr fontId="11"/>
  </si>
  <si>
    <r>
      <rPr>
        <sz val="11"/>
        <rFont val="ＭＳ Ｐ明朝"/>
        <family val="1"/>
        <charset val="128"/>
      </rPr>
      <t>■排出量（</t>
    </r>
    <r>
      <rPr>
        <sz val="11"/>
        <rFont val="Century"/>
        <family val="1"/>
      </rPr>
      <t>CO</t>
    </r>
    <r>
      <rPr>
        <vertAlign val="subscript"/>
        <sz val="11"/>
        <rFont val="Century"/>
        <family val="1"/>
      </rPr>
      <t xml:space="preserve">2 </t>
    </r>
    <r>
      <rPr>
        <sz val="11"/>
        <rFont val="ＭＳ Ｐ明朝"/>
        <family val="1"/>
        <charset val="128"/>
      </rPr>
      <t>換算）</t>
    </r>
    <r>
      <rPr>
        <sz val="11"/>
        <rFont val="Century"/>
        <family val="1"/>
      </rPr>
      <t xml:space="preserve"> </t>
    </r>
    <r>
      <rPr>
        <sz val="11"/>
        <rFont val="ＭＳ Ｐ明朝"/>
        <family val="1"/>
        <charset val="128"/>
      </rPr>
      <t>　</t>
    </r>
    <r>
      <rPr>
        <sz val="11"/>
        <rFont val="Century"/>
        <family val="1"/>
      </rPr>
      <t>[kt CO</t>
    </r>
    <r>
      <rPr>
        <vertAlign val="subscript"/>
        <sz val="11"/>
        <rFont val="Century"/>
        <family val="1"/>
      </rPr>
      <t>2</t>
    </r>
    <r>
      <rPr>
        <sz val="11"/>
        <rFont val="Century"/>
        <family val="1"/>
      </rPr>
      <t xml:space="preserve"> eq.]</t>
    </r>
    <rPh sb="1" eb="3">
      <t>ハイシュツ</t>
    </rPh>
    <rPh sb="3" eb="4">
      <t>リョウ</t>
    </rPh>
    <rPh sb="9" eb="11">
      <t>カンザン</t>
    </rPh>
    <phoneticPr fontId="9"/>
  </si>
  <si>
    <r>
      <rPr>
        <sz val="11"/>
        <rFont val="ＭＳ Ｐ明朝"/>
        <family val="1"/>
        <charset val="128"/>
      </rPr>
      <t>冷蔵庫及びエアーコンディショナー</t>
    </r>
    <rPh sb="0" eb="3">
      <t>レイゾウコ</t>
    </rPh>
    <rPh sb="3" eb="4">
      <t>オヨ</t>
    </rPh>
    <phoneticPr fontId="11"/>
  </si>
  <si>
    <r>
      <rPr>
        <sz val="11"/>
        <rFont val="ＭＳ Ｐ明朝"/>
        <family val="1"/>
        <charset val="128"/>
      </rPr>
      <t>発泡剤・断熱材</t>
    </r>
    <phoneticPr fontId="9"/>
  </si>
  <si>
    <r>
      <rPr>
        <sz val="11"/>
        <rFont val="ＭＳ Ｐ明朝"/>
        <family val="1"/>
        <charset val="128"/>
      </rPr>
      <t>エアゾール・</t>
    </r>
    <r>
      <rPr>
        <sz val="11"/>
        <rFont val="Century"/>
        <family val="1"/>
      </rPr>
      <t>MDI</t>
    </r>
    <r>
      <rPr>
        <sz val="11"/>
        <rFont val="ＭＳ Ｐ明朝"/>
        <family val="1"/>
        <charset val="128"/>
      </rPr>
      <t>（定量噴射剤）</t>
    </r>
    <rPh sb="10" eb="12">
      <t>テイリョウ</t>
    </rPh>
    <rPh sb="12" eb="15">
      <t>フンシャザイ</t>
    </rPh>
    <phoneticPr fontId="9"/>
  </si>
  <si>
    <r>
      <t>HFC</t>
    </r>
    <r>
      <rPr>
        <sz val="11"/>
        <rFont val="ＭＳ Ｐ明朝"/>
        <family val="1"/>
        <charset val="128"/>
      </rPr>
      <t>製造時の漏出</t>
    </r>
    <rPh sb="3" eb="5">
      <t>セイゾウ</t>
    </rPh>
    <rPh sb="5" eb="6">
      <t>ジ</t>
    </rPh>
    <rPh sb="7" eb="9">
      <t>ロウシュツ</t>
    </rPh>
    <phoneticPr fontId="11"/>
  </si>
  <si>
    <r>
      <rPr>
        <sz val="11"/>
        <rFont val="ＭＳ Ｐ明朝"/>
        <family val="1"/>
        <charset val="128"/>
      </rPr>
      <t>半導体製造</t>
    </r>
    <rPh sb="0" eb="3">
      <t>ハンドウタイ</t>
    </rPh>
    <rPh sb="3" eb="5">
      <t>セイゾウ</t>
    </rPh>
    <phoneticPr fontId="9"/>
  </si>
  <si>
    <r>
      <rPr>
        <sz val="11"/>
        <rFont val="ＭＳ Ｐ明朝"/>
        <family val="1"/>
        <charset val="128"/>
      </rPr>
      <t>溶剤</t>
    </r>
    <phoneticPr fontId="9"/>
  </si>
  <si>
    <r>
      <t>HCFC22</t>
    </r>
    <r>
      <rPr>
        <sz val="11"/>
        <rFont val="ＭＳ Ｐ明朝"/>
        <family val="1"/>
        <charset val="128"/>
      </rPr>
      <t>製造時の副生</t>
    </r>
    <r>
      <rPr>
        <sz val="11"/>
        <rFont val="Century"/>
        <family val="1"/>
      </rPr>
      <t>HFC23</t>
    </r>
    <rPh sb="6" eb="8">
      <t>セイゾウ</t>
    </rPh>
    <rPh sb="8" eb="9">
      <t>ジ</t>
    </rPh>
    <rPh sb="10" eb="11">
      <t>フク</t>
    </rPh>
    <rPh sb="11" eb="12">
      <t>ナマ</t>
    </rPh>
    <phoneticPr fontId="11"/>
  </si>
  <si>
    <r>
      <rPr>
        <sz val="11"/>
        <rFont val="ＭＳ Ｐ明朝"/>
        <family val="1"/>
        <charset val="128"/>
      </rPr>
      <t>消火剤</t>
    </r>
    <rPh sb="0" eb="3">
      <t>ショウカザイ</t>
    </rPh>
    <phoneticPr fontId="9"/>
  </si>
  <si>
    <r>
      <rPr>
        <sz val="11"/>
        <rFont val="ＭＳ Ｐ明朝"/>
        <family val="1"/>
        <charset val="128"/>
      </rPr>
      <t>液晶製造</t>
    </r>
    <rPh sb="0" eb="2">
      <t>エキショウ</t>
    </rPh>
    <rPh sb="2" eb="4">
      <t>セイゾウ</t>
    </rPh>
    <phoneticPr fontId="9"/>
  </si>
  <si>
    <r>
      <rPr>
        <sz val="11"/>
        <rFont val="ＭＳ Ｐ明朝"/>
        <family val="1"/>
        <charset val="128"/>
      </rPr>
      <t>マグネシウム等鋳造</t>
    </r>
    <rPh sb="6" eb="7">
      <t>トウ</t>
    </rPh>
    <rPh sb="7" eb="9">
      <t>チュウゾウ</t>
    </rPh>
    <phoneticPr fontId="9"/>
  </si>
  <si>
    <r>
      <rPr>
        <sz val="11"/>
        <rFont val="ＭＳ Ｐ明朝"/>
        <family val="1"/>
        <charset val="128"/>
      </rPr>
      <t>半導体製造</t>
    </r>
    <rPh sb="0" eb="3">
      <t>ハンドウタイ</t>
    </rPh>
    <rPh sb="3" eb="5">
      <t>セイゾウ</t>
    </rPh>
    <phoneticPr fontId="11"/>
  </si>
  <si>
    <r>
      <rPr>
        <sz val="11"/>
        <rFont val="ＭＳ Ｐ明朝"/>
        <family val="1"/>
        <charset val="128"/>
      </rPr>
      <t>溶剤</t>
    </r>
    <rPh sb="0" eb="2">
      <t>ヨウザイ</t>
    </rPh>
    <phoneticPr fontId="9"/>
  </si>
  <si>
    <r>
      <t>PFCs</t>
    </r>
    <r>
      <rPr>
        <sz val="11"/>
        <rFont val="ＭＳ Ｐ明朝"/>
        <family val="1"/>
        <charset val="128"/>
      </rPr>
      <t>製造時の漏出</t>
    </r>
    <rPh sb="4" eb="6">
      <t>セイゾウ</t>
    </rPh>
    <rPh sb="6" eb="7">
      <t>ジ</t>
    </rPh>
    <rPh sb="8" eb="10">
      <t>ロウシュツ</t>
    </rPh>
    <phoneticPr fontId="11"/>
  </si>
  <si>
    <r>
      <rPr>
        <sz val="11"/>
        <rFont val="ＭＳ Ｐ明朝"/>
        <family val="1"/>
        <charset val="128"/>
      </rPr>
      <t>その他</t>
    </r>
    <rPh sb="2" eb="3">
      <t>タ</t>
    </rPh>
    <phoneticPr fontId="9"/>
  </si>
  <si>
    <r>
      <rPr>
        <sz val="11"/>
        <rFont val="ＭＳ Ｐ明朝"/>
        <family val="1"/>
        <charset val="128"/>
      </rPr>
      <t>アルミニウム精錬</t>
    </r>
    <rPh sb="6" eb="8">
      <t>セイレン</t>
    </rPh>
    <phoneticPr fontId="9"/>
  </si>
  <si>
    <r>
      <rPr>
        <sz val="11"/>
        <rFont val="ＭＳ Ｐ明朝"/>
        <family val="1"/>
        <charset val="128"/>
      </rPr>
      <t>粒子加速器等</t>
    </r>
    <rPh sb="0" eb="2">
      <t>リュウシ</t>
    </rPh>
    <rPh sb="2" eb="5">
      <t>カソクキ</t>
    </rPh>
    <rPh sb="5" eb="6">
      <t>トウ</t>
    </rPh>
    <phoneticPr fontId="9"/>
  </si>
  <si>
    <r>
      <rPr>
        <sz val="11"/>
        <rFont val="ＭＳ Ｐ明朝"/>
        <family val="1"/>
        <charset val="128"/>
      </rPr>
      <t>電気絶縁ガス使用機器</t>
    </r>
    <rPh sb="0" eb="2">
      <t>デンキ</t>
    </rPh>
    <rPh sb="2" eb="4">
      <t>ゼツエン</t>
    </rPh>
    <rPh sb="6" eb="8">
      <t>シヨウ</t>
    </rPh>
    <rPh sb="8" eb="10">
      <t>キキ</t>
    </rPh>
    <phoneticPr fontId="9"/>
  </si>
  <si>
    <r>
      <t>SF</t>
    </r>
    <r>
      <rPr>
        <vertAlign val="subscript"/>
        <sz val="11"/>
        <rFont val="Century"/>
        <family val="1"/>
      </rPr>
      <t xml:space="preserve">6 </t>
    </r>
    <r>
      <rPr>
        <sz val="11"/>
        <rFont val="ＭＳ Ｐ明朝"/>
        <family val="1"/>
        <charset val="128"/>
      </rPr>
      <t>製造時の漏出</t>
    </r>
    <rPh sb="4" eb="6">
      <t>セイゾウ</t>
    </rPh>
    <rPh sb="6" eb="7">
      <t>ジ</t>
    </rPh>
    <rPh sb="8" eb="10">
      <t>ロウシュツ</t>
    </rPh>
    <phoneticPr fontId="9"/>
  </si>
  <si>
    <r>
      <t>NF</t>
    </r>
    <r>
      <rPr>
        <vertAlign val="subscript"/>
        <sz val="11"/>
        <rFont val="Century"/>
        <family val="1"/>
      </rPr>
      <t xml:space="preserve">3 </t>
    </r>
    <r>
      <rPr>
        <sz val="11"/>
        <rFont val="ＭＳ Ｐ明朝"/>
        <family val="1"/>
        <charset val="128"/>
      </rPr>
      <t>製造時の漏出</t>
    </r>
    <rPh sb="4" eb="6">
      <t>セイゾウ</t>
    </rPh>
    <rPh sb="6" eb="7">
      <t>ジ</t>
    </rPh>
    <rPh sb="8" eb="10">
      <t>ロウシュツ</t>
    </rPh>
    <phoneticPr fontId="9"/>
  </si>
  <si>
    <r>
      <t>NF</t>
    </r>
    <r>
      <rPr>
        <sz val="11"/>
        <color rgb="FFFFFFFF"/>
        <rFont val="ＭＳ Ｐ明朝"/>
        <family val="1"/>
        <charset val="128"/>
      </rPr>
      <t>₃製造時の漏出</t>
    </r>
    <rPh sb="3" eb="5">
      <t>セイゾウ</t>
    </rPh>
    <rPh sb="5" eb="6">
      <t>ジ</t>
    </rPh>
    <rPh sb="7" eb="9">
      <t>ロウシュツ</t>
    </rPh>
    <phoneticPr fontId="9"/>
  </si>
  <si>
    <r>
      <rPr>
        <sz val="11"/>
        <color rgb="FFFFFFFF"/>
        <rFont val="ＭＳ Ｐ明朝"/>
        <family val="1"/>
        <charset val="128"/>
      </rPr>
      <t>半導体製造</t>
    </r>
    <rPh sb="0" eb="3">
      <t>ハンドウタイ</t>
    </rPh>
    <rPh sb="3" eb="5">
      <t>セイゾウ</t>
    </rPh>
    <phoneticPr fontId="9"/>
  </si>
  <si>
    <r>
      <t xml:space="preserve">F-gas </t>
    </r>
    <r>
      <rPr>
        <sz val="11"/>
        <rFont val="ＭＳ Ｐ明朝"/>
        <family val="1"/>
        <charset val="128"/>
      </rPr>
      <t>合計</t>
    </r>
    <phoneticPr fontId="9"/>
  </si>
  <si>
    <r>
      <rPr>
        <sz val="11"/>
        <rFont val="ＭＳ Ｐ明朝"/>
        <family val="1"/>
        <charset val="128"/>
      </rPr>
      <t>エアゾール・</t>
    </r>
    <r>
      <rPr>
        <sz val="11"/>
        <rFont val="Century"/>
        <family val="1"/>
      </rPr>
      <t>MDI</t>
    </r>
    <phoneticPr fontId="9"/>
  </si>
  <si>
    <r>
      <rPr>
        <sz val="11"/>
        <rFont val="ＭＳ Ｐ明朝"/>
        <family val="1"/>
        <charset val="128"/>
      </rPr>
      <t>■</t>
    </r>
    <r>
      <rPr>
        <sz val="11"/>
        <rFont val="Century"/>
        <family val="1"/>
      </rPr>
      <t>1990</t>
    </r>
    <r>
      <rPr>
        <sz val="11"/>
        <rFont val="ＭＳ Ｐ明朝"/>
        <family val="1"/>
        <charset val="128"/>
      </rPr>
      <t>年比</t>
    </r>
    <rPh sb="5" eb="7">
      <t>ネンヒ</t>
    </rPh>
    <phoneticPr fontId="9"/>
  </si>
  <si>
    <r>
      <rPr>
        <sz val="11"/>
        <rFont val="ＭＳ Ｐ明朝"/>
        <family val="1"/>
        <charset val="128"/>
      </rPr>
      <t>■</t>
    </r>
    <r>
      <rPr>
        <sz val="11"/>
        <rFont val="Century"/>
        <family val="1"/>
      </rPr>
      <t>2005</t>
    </r>
    <r>
      <rPr>
        <sz val="11"/>
        <rFont val="ＭＳ Ｐ明朝"/>
        <family val="1"/>
        <charset val="128"/>
      </rPr>
      <t>年比</t>
    </r>
    <rPh sb="5" eb="7">
      <t>ネンヒ</t>
    </rPh>
    <phoneticPr fontId="9"/>
  </si>
  <si>
    <r>
      <rPr>
        <sz val="11"/>
        <rFont val="ＭＳ Ｐ明朝"/>
        <family val="1"/>
        <charset val="128"/>
      </rPr>
      <t>■</t>
    </r>
    <r>
      <rPr>
        <sz val="11"/>
        <rFont val="Century"/>
        <family val="1"/>
      </rPr>
      <t>2013</t>
    </r>
    <r>
      <rPr>
        <sz val="11"/>
        <rFont val="ＭＳ Ｐ明朝"/>
        <family val="1"/>
        <charset val="128"/>
      </rPr>
      <t>年比</t>
    </r>
    <rPh sb="5" eb="7">
      <t>ネンヒ</t>
    </rPh>
    <phoneticPr fontId="9"/>
  </si>
  <si>
    <r>
      <rPr>
        <sz val="11"/>
        <rFont val="ＭＳ Ｐ明朝"/>
        <family val="1"/>
        <charset val="128"/>
      </rPr>
      <t>■前年比</t>
    </r>
    <rPh sb="1" eb="3">
      <t>ゼンネン</t>
    </rPh>
    <phoneticPr fontId="9"/>
  </si>
  <si>
    <r>
      <rPr>
        <b/>
        <sz val="12"/>
        <rFont val="ＭＳ Ｐ明朝"/>
        <family val="1"/>
        <charset val="128"/>
      </rPr>
      <t>＜速報値＞</t>
    </r>
    <rPh sb="1" eb="4">
      <t>ソクホウチ</t>
    </rPh>
    <phoneticPr fontId="8"/>
  </si>
  <si>
    <r>
      <t>CH</t>
    </r>
    <r>
      <rPr>
        <u/>
        <sz val="8"/>
        <color indexed="12"/>
        <rFont val="Century"/>
        <family val="1"/>
      </rPr>
      <t>4</t>
    </r>
    <r>
      <rPr>
        <u/>
        <sz val="11"/>
        <color indexed="12"/>
        <rFont val="Century"/>
        <family val="1"/>
      </rPr>
      <t xml:space="preserve"> </t>
    </r>
    <r>
      <rPr>
        <u/>
        <sz val="11"/>
        <color indexed="12"/>
        <rFont val="ＭＳ Ｐ明朝"/>
        <family val="1"/>
        <charset val="128"/>
      </rPr>
      <t>排出量（簡約表）</t>
    </r>
    <rPh sb="4" eb="7">
      <t>ハイシュツリョウ</t>
    </rPh>
    <rPh sb="8" eb="11">
      <t>カンヤクヒョウ</t>
    </rPh>
    <phoneticPr fontId="9"/>
  </si>
  <si>
    <r>
      <t>N</t>
    </r>
    <r>
      <rPr>
        <u/>
        <sz val="8"/>
        <color indexed="12"/>
        <rFont val="Century"/>
        <family val="1"/>
      </rPr>
      <t>2</t>
    </r>
    <r>
      <rPr>
        <u/>
        <sz val="11"/>
        <color indexed="12"/>
        <rFont val="Century"/>
        <family val="1"/>
      </rPr>
      <t>O</t>
    </r>
    <r>
      <rPr>
        <u/>
        <sz val="11"/>
        <color indexed="12"/>
        <rFont val="ＭＳ Ｐ明朝"/>
        <family val="1"/>
        <charset val="128"/>
      </rPr>
      <t>排出量（簡約表）</t>
    </r>
    <rPh sb="3" eb="6">
      <t>ハイシュツリョウ</t>
    </rPh>
    <rPh sb="7" eb="10">
      <t>カンヤクヒョウ</t>
    </rPh>
    <phoneticPr fontId="9"/>
  </si>
  <si>
    <r>
      <t>F-gas</t>
    </r>
    <r>
      <rPr>
        <u/>
        <sz val="11"/>
        <color indexed="12"/>
        <rFont val="ＭＳ Ｐ明朝"/>
        <family val="1"/>
        <charset val="128"/>
      </rPr>
      <t>（</t>
    </r>
    <r>
      <rPr>
        <u/>
        <sz val="11"/>
        <color indexed="12"/>
        <rFont val="Century"/>
        <family val="1"/>
      </rPr>
      <t>HFCs, PFCs, SF</t>
    </r>
    <r>
      <rPr>
        <u/>
        <sz val="8"/>
        <color indexed="12"/>
        <rFont val="Century"/>
        <family val="1"/>
      </rPr>
      <t>6</t>
    </r>
    <r>
      <rPr>
        <u/>
        <sz val="11"/>
        <color indexed="12"/>
        <rFont val="Century"/>
        <family val="1"/>
      </rPr>
      <t>, NF</t>
    </r>
    <r>
      <rPr>
        <u/>
        <sz val="8"/>
        <color indexed="12"/>
        <rFont val="Century"/>
        <family val="1"/>
      </rPr>
      <t>3</t>
    </r>
    <r>
      <rPr>
        <u/>
        <sz val="11"/>
        <color indexed="12"/>
        <rFont val="ＭＳ Ｐ明朝"/>
        <family val="1"/>
        <charset val="128"/>
      </rPr>
      <t>）排出量</t>
    </r>
    <rPh sb="27" eb="30">
      <t>ハイシュツリョウ</t>
    </rPh>
    <phoneticPr fontId="9"/>
  </si>
  <si>
    <r>
      <rPr>
        <sz val="11"/>
        <color theme="1" tint="0.499984740745262"/>
        <rFont val="ＭＳ Ｐ明朝"/>
        <family val="1"/>
        <charset val="128"/>
      </rPr>
      <t>電気熱配分誤差</t>
    </r>
    <phoneticPr fontId="9"/>
  </si>
  <si>
    <r>
      <rPr>
        <u/>
        <sz val="11"/>
        <color indexed="12"/>
        <rFont val="ＭＳ Ｐ明朝"/>
        <family val="1"/>
        <charset val="128"/>
      </rPr>
      <t>部門別</t>
    </r>
    <r>
      <rPr>
        <u/>
        <sz val="11"/>
        <color indexed="12"/>
        <rFont val="Century"/>
        <family val="1"/>
      </rPr>
      <t>CO</t>
    </r>
    <r>
      <rPr>
        <u/>
        <sz val="8"/>
        <color indexed="12"/>
        <rFont val="Century"/>
        <family val="1"/>
      </rPr>
      <t>2</t>
    </r>
    <r>
      <rPr>
        <u/>
        <sz val="11"/>
        <color indexed="12"/>
        <rFont val="Century"/>
        <family val="1"/>
      </rPr>
      <t xml:space="preserve"> </t>
    </r>
    <r>
      <rPr>
        <u/>
        <sz val="11"/>
        <color indexed="12"/>
        <rFont val="ＭＳ Ｐ明朝"/>
        <family val="1"/>
        <charset val="128"/>
      </rPr>
      <t>排出量【電気・熱配分前排出量】（簡約表）</t>
    </r>
    <rPh sb="0" eb="3">
      <t>ブモンベツ</t>
    </rPh>
    <rPh sb="7" eb="10">
      <t>ハイシュツリョウ</t>
    </rPh>
    <rPh sb="11" eb="13">
      <t>デンキ</t>
    </rPh>
    <rPh sb="14" eb="15">
      <t>ネツ</t>
    </rPh>
    <rPh sb="15" eb="17">
      <t>ハイブン</t>
    </rPh>
    <rPh sb="17" eb="18">
      <t>マエ</t>
    </rPh>
    <rPh sb="18" eb="20">
      <t>ハイシュツ</t>
    </rPh>
    <rPh sb="20" eb="21">
      <t>リョウ</t>
    </rPh>
    <rPh sb="23" eb="24">
      <t>カン</t>
    </rPh>
    <rPh sb="24" eb="25">
      <t>ヤク</t>
    </rPh>
    <rPh sb="25" eb="26">
      <t>ヒョウ</t>
    </rPh>
    <phoneticPr fontId="9"/>
  </si>
  <si>
    <r>
      <rPr>
        <u/>
        <sz val="11"/>
        <color indexed="12"/>
        <rFont val="ＭＳ Ｐ明朝"/>
        <family val="1"/>
        <charset val="128"/>
      </rPr>
      <t>部門別</t>
    </r>
    <r>
      <rPr>
        <u/>
        <sz val="11"/>
        <color indexed="12"/>
        <rFont val="Century"/>
        <family val="1"/>
      </rPr>
      <t>CO</t>
    </r>
    <r>
      <rPr>
        <u/>
        <sz val="8"/>
        <color indexed="12"/>
        <rFont val="Century"/>
        <family val="1"/>
      </rPr>
      <t>2</t>
    </r>
    <r>
      <rPr>
        <u/>
        <sz val="11"/>
        <color indexed="12"/>
        <rFont val="Century"/>
        <family val="1"/>
      </rPr>
      <t xml:space="preserve"> </t>
    </r>
    <r>
      <rPr>
        <u/>
        <sz val="11"/>
        <color indexed="12"/>
        <rFont val="ＭＳ Ｐ明朝"/>
        <family val="1"/>
        <charset val="128"/>
      </rPr>
      <t>排出量【電気・熱配分後排出量】（簡約表）</t>
    </r>
    <rPh sb="11" eb="13">
      <t>デンキ</t>
    </rPh>
    <rPh sb="14" eb="15">
      <t>ネツ</t>
    </rPh>
    <rPh sb="15" eb="17">
      <t>ハイブン</t>
    </rPh>
    <rPh sb="17" eb="18">
      <t>ゴ</t>
    </rPh>
    <rPh sb="23" eb="24">
      <t>カン</t>
    </rPh>
    <rPh sb="24" eb="25">
      <t>ヤク</t>
    </rPh>
    <rPh sb="25" eb="26">
      <t>ヒョウ</t>
    </rPh>
    <phoneticPr fontId="9"/>
  </si>
  <si>
    <t>工業プロセス及び製品の使用</t>
    <rPh sb="0" eb="2">
      <t>コウギョウ</t>
    </rPh>
    <rPh sb="6" eb="7">
      <t>オヨ</t>
    </rPh>
    <rPh sb="8" eb="10">
      <t>セイヒン</t>
    </rPh>
    <rPh sb="11" eb="13">
      <t>シヨウ</t>
    </rPh>
    <phoneticPr fontId="11"/>
  </si>
  <si>
    <t>NO</t>
  </si>
  <si>
    <r>
      <t>(</t>
    </r>
    <r>
      <rPr>
        <sz val="12"/>
        <rFont val="Century"/>
        <family val="1"/>
      </rPr>
      <t>2005</t>
    </r>
    <r>
      <rPr>
        <sz val="12"/>
        <rFont val="ＭＳ Ｐ明朝"/>
        <family val="1"/>
        <charset val="128"/>
      </rPr>
      <t>年度、</t>
    </r>
    <r>
      <rPr>
        <sz val="12"/>
        <rFont val="Century"/>
        <family val="1"/>
      </rPr>
      <t>2013</t>
    </r>
    <r>
      <rPr>
        <sz val="12"/>
        <rFont val="ＭＳ Ｐ明朝"/>
        <family val="1"/>
        <charset val="128"/>
      </rPr>
      <t>年度、</t>
    </r>
    <r>
      <rPr>
        <sz val="12"/>
        <rFont val="Century"/>
        <family val="1"/>
      </rPr>
      <t>2017</t>
    </r>
    <r>
      <rPr>
        <sz val="12"/>
        <rFont val="ＭＳ Ｐ明朝"/>
        <family val="1"/>
        <charset val="128"/>
      </rPr>
      <t>年度</t>
    </r>
    <r>
      <rPr>
        <sz val="12"/>
        <rFont val="Century"/>
        <family val="1"/>
      </rPr>
      <t>)</t>
    </r>
    <rPh sb="5" eb="6">
      <t>ネン</t>
    </rPh>
    <rPh sb="6" eb="7">
      <t>ド</t>
    </rPh>
    <rPh sb="12" eb="13">
      <t>ネン</t>
    </rPh>
    <rPh sb="13" eb="14">
      <t>ド</t>
    </rPh>
    <rPh sb="19" eb="20">
      <t>ネン</t>
    </rPh>
    <rPh sb="20" eb="21">
      <t>ド</t>
    </rPh>
    <phoneticPr fontId="9"/>
  </si>
  <si>
    <r>
      <rPr>
        <u/>
        <sz val="11"/>
        <color indexed="12"/>
        <rFont val="ＭＳ Ｐ明朝"/>
        <family val="1"/>
        <charset val="128"/>
      </rPr>
      <t>部門別</t>
    </r>
    <r>
      <rPr>
        <u/>
        <sz val="11"/>
        <color indexed="12"/>
        <rFont val="Century"/>
        <family val="1"/>
      </rPr>
      <t>CO</t>
    </r>
    <r>
      <rPr>
        <u/>
        <sz val="8"/>
        <color indexed="12"/>
        <rFont val="Century"/>
        <family val="1"/>
      </rPr>
      <t>2</t>
    </r>
    <r>
      <rPr>
        <u/>
        <sz val="11"/>
        <color indexed="12"/>
        <rFont val="Century"/>
        <family val="1"/>
      </rPr>
      <t xml:space="preserve"> </t>
    </r>
    <r>
      <rPr>
        <u/>
        <sz val="11"/>
        <color indexed="12"/>
        <rFont val="ＭＳ Ｐ明朝"/>
        <family val="1"/>
        <charset val="128"/>
      </rPr>
      <t>排出量の電気・熱配分前後のシェア（</t>
    </r>
    <r>
      <rPr>
        <u/>
        <sz val="11"/>
        <color indexed="12"/>
        <rFont val="Century"/>
        <family val="1"/>
      </rPr>
      <t>2005</t>
    </r>
    <r>
      <rPr>
        <u/>
        <sz val="11"/>
        <color indexed="12"/>
        <rFont val="ＭＳ Ｐ明朝"/>
        <family val="1"/>
        <charset val="128"/>
      </rPr>
      <t>、</t>
    </r>
    <r>
      <rPr>
        <u/>
        <sz val="11"/>
        <color indexed="12"/>
        <rFont val="Century"/>
        <family val="1"/>
      </rPr>
      <t>2013</t>
    </r>
    <r>
      <rPr>
        <u/>
        <sz val="11"/>
        <color indexed="12"/>
        <rFont val="ＭＳ Ｐ明朝"/>
        <family val="1"/>
        <charset val="128"/>
      </rPr>
      <t>及び</t>
    </r>
    <r>
      <rPr>
        <u/>
        <sz val="11"/>
        <color indexed="12"/>
        <rFont val="Century"/>
        <family val="1"/>
      </rPr>
      <t>2017</t>
    </r>
    <r>
      <rPr>
        <u/>
        <sz val="11"/>
        <color indexed="12"/>
        <rFont val="ＭＳ Ｐ明朝"/>
        <family val="1"/>
        <charset val="128"/>
      </rPr>
      <t>年度）</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</si>
</sst>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176" formatCode="#,##0_ "/>
    <numFmt numFmtId="177" formatCode="#,##0.0_ "/>
    <numFmt numFmtId="178" formatCode="0.0_ "/>
    <numFmt numFmtId="179" formatCode="0.0%"/>
    <numFmt numFmtId="180" formatCode="0.00_);\(0.00\)"/>
    <numFmt numFmtId="181" formatCode="#,##0.0000"/>
    <numFmt numFmtId="182" formatCode="#,##0.00_ "/>
    <numFmt numFmtId="183" formatCode="#,##0.0%;[Red]\-#,##0.0%"/>
    <numFmt numFmtId="184" formatCode="0.0000000000_ "/>
    <numFmt numFmtId="185" formatCode="#,##0.00000_ "/>
    <numFmt numFmtId="186" formatCode="#,##0.000000_ "/>
    <numFmt numFmtId="187" formatCode="#0.0%;[Red]\-#0.0%"/>
    <numFmt numFmtId="188" formatCode="#,##0.000_ "/>
    <numFmt numFmtId="189" formatCode="#,##0_ ;[Red]\-#,##0\ "/>
    <numFmt numFmtId="190" formatCode="#,##0.00000000_ ;[Red]\-#,##0.00000000\ "/>
    <numFmt numFmtId="191" formatCode="0.E+00"/>
    <numFmt numFmtId="192" formatCode="0.0E+00"/>
    <numFmt numFmtId="193" formatCode="yyyy/m/d;@"/>
    <numFmt numFmtId="194" formatCode="#,##0.0;[Red]\-#,##0.0"/>
    <numFmt numFmtId="195" formatCode="0_);[Red]\(0\)"/>
    <numFmt numFmtId="196" formatCode="0.000%"/>
    <numFmt numFmtId="197" formatCode="00&quot;00万トン&quot;"/>
    <numFmt numFmtId="198" formatCode="##&quot;億&quot;"/>
    <numFmt numFmtId="199" formatCode="&quot;(&quot;0000&quot;年度)&quot;"/>
    <numFmt numFmtId="200" formatCode="0.0000%"/>
    <numFmt numFmtId="201" formatCode="##&quot;億&quot;#,###&quot;万トン&quot;"/>
    <numFmt numFmtId="202" formatCode="#,##0&quot;万トン&quot;"/>
    <numFmt numFmtId="203" formatCode="##&quot;億&quot;#,###&quot;万t&quot;"/>
    <numFmt numFmtId="204" formatCode="#0.00%;[Red]\-#0.00%"/>
    <numFmt numFmtId="205" formatCode="#0.000%;[Red]\-#0.000%"/>
    <numFmt numFmtId="206" formatCode="#0%;[Red]\-#0%"/>
    <numFmt numFmtId="207" formatCode="0.000000%"/>
    <numFmt numFmtId="208" formatCode="#0.0000%;[Red]\-#0.0000%"/>
    <numFmt numFmtId="209" formatCode="0.0"/>
    <numFmt numFmtId="210" formatCode="0.0_);[Red]\(0.0\)"/>
    <numFmt numFmtId="211" formatCode="#,##0.0000_ "/>
    <numFmt numFmtId="212" formatCode="#,##0.00%;[Red]\-#,##0.00%"/>
    <numFmt numFmtId="213" formatCode="#,##0.000%;[Red]\-#,##0.000%"/>
    <numFmt numFmtId="214" formatCode="#,##0.0000%;[Red]\-#,##0.0000%"/>
    <numFmt numFmtId="215" formatCode="#,##0%;[Red]\-#,##0%"/>
  </numFmts>
  <fonts count="90">
    <font>
      <sz val="11"/>
      <name val="ＭＳ Ｐゴシック"/>
      <family val="3"/>
      <charset val="128"/>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name val="ＭＳ Ｐゴシック"/>
      <family val="3"/>
      <charset val="128"/>
    </font>
    <font>
      <u/>
      <sz val="11"/>
      <color indexed="12"/>
      <name val="ＭＳ Ｐゴシック"/>
      <family val="3"/>
      <charset val="128"/>
    </font>
    <font>
      <sz val="12"/>
      <name val="細明朝体"/>
      <family val="3"/>
      <charset val="128"/>
    </font>
    <font>
      <sz val="6"/>
      <name val="ＭＳ Ｐゴシック"/>
      <family val="3"/>
      <charset val="128"/>
    </font>
    <font>
      <sz val="11"/>
      <name val="Century"/>
      <family val="1"/>
    </font>
    <font>
      <sz val="11"/>
      <name val="ＭＳ 明朝"/>
      <family val="1"/>
      <charset val="128"/>
    </font>
    <font>
      <vertAlign val="subscript"/>
      <sz val="11"/>
      <name val="Century"/>
      <family val="1"/>
    </font>
    <font>
      <sz val="10"/>
      <name val="ＭＳ 明朝"/>
      <family val="1"/>
      <charset val="128"/>
    </font>
    <font>
      <sz val="10"/>
      <name val="Century"/>
      <family val="1"/>
    </font>
    <font>
      <sz val="11"/>
      <name val="ＭＳ Ｐ明朝"/>
      <family val="1"/>
      <charset val="128"/>
    </font>
    <font>
      <b/>
      <sz val="11"/>
      <name val="Century"/>
      <family val="1"/>
    </font>
    <font>
      <sz val="12"/>
      <name val="ＭＳ Ｐゴシック"/>
      <family val="3"/>
      <charset val="128"/>
    </font>
    <font>
      <sz val="9"/>
      <color indexed="8"/>
      <name val="Times New Roman"/>
      <family val="1"/>
    </font>
    <font>
      <sz val="14"/>
      <name val="ＭＳ 明朝"/>
      <family val="1"/>
      <charset val="128"/>
    </font>
    <font>
      <sz val="11"/>
      <color indexed="55"/>
      <name val="Century"/>
      <family val="1"/>
    </font>
    <font>
      <sz val="9"/>
      <name val="ＭＳ Ｐ明朝"/>
      <family val="1"/>
      <charset val="128"/>
    </font>
    <font>
      <sz val="11"/>
      <color indexed="8"/>
      <name val="ＭＳ Ｐゴシック"/>
      <family val="3"/>
      <charset val="128"/>
    </font>
    <font>
      <b/>
      <sz val="16"/>
      <name val="ＭＳ Ｐゴシック"/>
      <family val="3"/>
      <charset val="128"/>
    </font>
    <font>
      <sz val="12"/>
      <name val="Century"/>
      <family val="1"/>
    </font>
    <font>
      <sz val="9"/>
      <name val="Century"/>
      <family val="1"/>
    </font>
    <font>
      <sz val="8"/>
      <name val="Century"/>
      <family val="1"/>
    </font>
    <font>
      <sz val="11"/>
      <color rgb="FFFF0000"/>
      <name val="Century"/>
      <family val="1"/>
    </font>
    <font>
      <sz val="11"/>
      <color theme="1"/>
      <name val="ＭＳ Ｐゴシック"/>
      <family val="3"/>
      <charset val="128"/>
      <scheme val="minor"/>
    </font>
    <font>
      <sz val="11"/>
      <color theme="0" tint="-0.499984740745262"/>
      <name val="ＭＳ Ｐ明朝"/>
      <family val="1"/>
      <charset val="128"/>
    </font>
    <font>
      <sz val="11"/>
      <color theme="0" tint="-0.499984740745262"/>
      <name val="Century"/>
      <family val="1"/>
    </font>
    <font>
      <sz val="11"/>
      <color theme="0" tint="-0.34998626667073579"/>
      <name val="Century"/>
      <family val="1"/>
    </font>
    <font>
      <sz val="11"/>
      <color rgb="FFFF0000"/>
      <name val="ＭＳ 明朝"/>
      <family val="1"/>
      <charset val="128"/>
    </font>
    <font>
      <sz val="11"/>
      <color rgb="FF00B0F0"/>
      <name val="Century"/>
      <family val="1"/>
    </font>
    <font>
      <sz val="11"/>
      <color rgb="FFFFFFFF"/>
      <name val="Century"/>
      <family val="1"/>
    </font>
    <font>
      <sz val="11"/>
      <color rgb="FFFFFFFF"/>
      <name val="ＭＳ Ｐ明朝"/>
      <family val="1"/>
      <charset val="128"/>
    </font>
    <font>
      <sz val="10"/>
      <name val="ＭＳ Ｐ明朝"/>
      <family val="1"/>
      <charset val="128"/>
    </font>
    <font>
      <sz val="10"/>
      <name val="Times New Roman"/>
      <family val="1"/>
      <charset val="128"/>
    </font>
    <font>
      <sz val="11"/>
      <color indexed="8"/>
      <name val="ＭＳ 明朝"/>
      <family val="1"/>
      <charset val="128"/>
    </font>
    <font>
      <sz val="11"/>
      <color theme="1"/>
      <name val="ＭＳ 明朝"/>
      <family val="1"/>
      <charset val="128"/>
    </font>
    <font>
      <sz val="12"/>
      <name val="ＭＳ 明朝"/>
      <family val="1"/>
      <charset val="128"/>
    </font>
    <font>
      <sz val="10"/>
      <name val="Century"/>
      <family val="1"/>
      <charset val="128"/>
    </font>
    <font>
      <sz val="13"/>
      <name val="ＭＳ Ｐ明朝"/>
      <family val="1"/>
      <charset val="128"/>
    </font>
    <font>
      <b/>
      <sz val="16"/>
      <name val="Century"/>
      <family val="1"/>
    </font>
    <font>
      <b/>
      <vertAlign val="subscript"/>
      <sz val="16"/>
      <name val="Century"/>
      <family val="1"/>
    </font>
    <font>
      <sz val="10"/>
      <color theme="0" tint="-0.34998626667073579"/>
      <name val="Century"/>
      <family val="1"/>
    </font>
    <font>
      <sz val="11"/>
      <color theme="0" tint="-0.249977111117893"/>
      <name val="Century"/>
      <family val="1"/>
    </font>
    <font>
      <sz val="14"/>
      <name val="Century"/>
      <family val="1"/>
      <charset val="128"/>
    </font>
    <font>
      <sz val="14"/>
      <name val="Century"/>
      <family val="1"/>
    </font>
    <font>
      <sz val="14"/>
      <name val="ＭＳ Ｐ明朝"/>
      <family val="1"/>
      <charset val="128"/>
    </font>
    <font>
      <b/>
      <sz val="11"/>
      <name val="ＭＳ Ｐ明朝"/>
      <family val="1"/>
      <charset val="128"/>
    </font>
    <font>
      <sz val="11"/>
      <color theme="0" tint="-0.34998626667073579"/>
      <name val="ＭＳ Ｐ明朝"/>
      <family val="1"/>
      <charset val="128"/>
    </font>
    <font>
      <sz val="11"/>
      <color theme="0" tint="-0.34998626667073579"/>
      <name val="Century"/>
      <family val="1"/>
      <charset val="128"/>
    </font>
    <font>
      <sz val="9"/>
      <name val="Century"/>
      <family val="1"/>
      <charset val="128"/>
    </font>
    <font>
      <sz val="16"/>
      <name val="Century"/>
      <family val="1"/>
    </font>
    <font>
      <sz val="18"/>
      <name val="Century"/>
      <family val="1"/>
    </font>
    <font>
      <b/>
      <sz val="11"/>
      <color theme="1"/>
      <name val="Century"/>
      <family val="1"/>
    </font>
    <font>
      <sz val="11"/>
      <color indexed="8"/>
      <name val="Century"/>
      <family val="1"/>
    </font>
    <font>
      <b/>
      <vertAlign val="subscript"/>
      <sz val="11"/>
      <color theme="1"/>
      <name val="Century"/>
      <family val="1"/>
    </font>
    <font>
      <b/>
      <sz val="16"/>
      <color rgb="FF00B0F0"/>
      <name val="Century"/>
      <family val="1"/>
    </font>
    <font>
      <sz val="11"/>
      <color theme="1"/>
      <name val="Century"/>
      <family val="1"/>
    </font>
    <font>
      <u/>
      <sz val="11"/>
      <color indexed="12"/>
      <name val="Century"/>
      <family val="1"/>
    </font>
    <font>
      <vertAlign val="subscript"/>
      <sz val="11"/>
      <color indexed="8"/>
      <name val="Century"/>
      <family val="1"/>
    </font>
    <font>
      <vertAlign val="subscript"/>
      <sz val="11"/>
      <color theme="1"/>
      <name val="Century"/>
      <family val="1"/>
    </font>
    <font>
      <vertAlign val="superscript"/>
      <sz val="11"/>
      <color indexed="8"/>
      <name val="Century"/>
      <family val="1"/>
    </font>
    <font>
      <vertAlign val="subscript"/>
      <sz val="12"/>
      <name val="Century"/>
      <family val="1"/>
    </font>
    <font>
      <sz val="11"/>
      <color indexed="8"/>
      <name val="ＭＳ Ｐ明朝"/>
      <family val="1"/>
      <charset val="128"/>
    </font>
    <font>
      <sz val="11"/>
      <color theme="1"/>
      <name val="ＭＳ Ｐ明朝"/>
      <family val="1"/>
      <charset val="128"/>
    </font>
    <font>
      <b/>
      <sz val="16"/>
      <name val="ＭＳ Ｐ明朝"/>
      <family val="1"/>
      <charset val="128"/>
    </font>
    <font>
      <sz val="11"/>
      <name val="Times New Roman"/>
      <family val="1"/>
    </font>
    <font>
      <sz val="12"/>
      <name val="Times New Roman"/>
      <family val="1"/>
    </font>
    <font>
      <sz val="11"/>
      <color theme="0" tint="-0.499984740745262"/>
      <name val="ＭＳ 明朝"/>
      <family val="1"/>
      <charset val="128"/>
    </font>
    <font>
      <sz val="10"/>
      <name val="Times New Roman"/>
      <family val="1"/>
    </font>
    <font>
      <b/>
      <sz val="18"/>
      <name val="Century"/>
      <family val="1"/>
    </font>
    <font>
      <sz val="11"/>
      <color indexed="8"/>
      <name val="Century"/>
      <family val="1"/>
      <charset val="128"/>
    </font>
    <font>
      <sz val="11"/>
      <color theme="1"/>
      <name val="Century"/>
      <family val="1"/>
      <charset val="128"/>
    </font>
    <font>
      <sz val="12"/>
      <name val="ＭＳ Ｐ明朝"/>
      <family val="1"/>
      <charset val="128"/>
    </font>
    <font>
      <u/>
      <sz val="11"/>
      <color indexed="12"/>
      <name val="ＭＳ Ｐ明朝"/>
      <family val="1"/>
      <charset val="128"/>
    </font>
    <font>
      <b/>
      <sz val="12"/>
      <name val="ＭＳ Ｐ明朝"/>
      <family val="1"/>
      <charset val="128"/>
    </font>
    <font>
      <u/>
      <sz val="8"/>
      <color indexed="12"/>
      <name val="Century"/>
      <family val="1"/>
    </font>
    <font>
      <sz val="6"/>
      <name val="ＭＳ Ｐ明朝"/>
      <family val="1"/>
      <charset val="128"/>
    </font>
    <font>
      <vertAlign val="superscript"/>
      <sz val="11"/>
      <name val="ＭＳ Ｐ明朝"/>
      <family val="1"/>
      <charset val="128"/>
    </font>
    <font>
      <b/>
      <sz val="14"/>
      <name val="Century"/>
      <family val="1"/>
    </font>
    <font>
      <b/>
      <sz val="11"/>
      <color theme="1"/>
      <name val="ＭＳ Ｐ明朝"/>
      <family val="1"/>
      <charset val="128"/>
    </font>
    <font>
      <sz val="11"/>
      <color theme="0" tint="-0.249977111117893"/>
      <name val="ＭＳ Ｐ明朝"/>
      <family val="1"/>
      <charset val="128"/>
    </font>
    <font>
      <sz val="8"/>
      <name val="ＭＳ Ｐ明朝"/>
      <family val="1"/>
      <charset val="128"/>
    </font>
    <font>
      <b/>
      <sz val="12"/>
      <name val="Century"/>
      <family val="1"/>
    </font>
    <font>
      <sz val="11"/>
      <color theme="1" tint="0.499984740745262"/>
      <name val="Century"/>
      <family val="1"/>
    </font>
    <font>
      <sz val="11"/>
      <color theme="1" tint="0.499984740745262"/>
      <name val="ＭＳ Ｐ明朝"/>
      <family val="1"/>
      <charset val="128"/>
    </font>
    <font>
      <u/>
      <sz val="11"/>
      <color indexed="12"/>
      <name val="Century"/>
      <family val="1"/>
      <charset val="128"/>
    </font>
  </fonts>
  <fills count="49">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5"/>
        <bgColor indexed="26"/>
      </patternFill>
    </fill>
    <fill>
      <patternFill patternType="solid">
        <fgColor indexed="42"/>
        <bgColor indexed="26"/>
      </patternFill>
    </fill>
    <fill>
      <patternFill patternType="solid">
        <fgColor indexed="9"/>
        <bgColor indexed="26"/>
      </patternFill>
    </fill>
    <fill>
      <patternFill patternType="solid">
        <fgColor indexed="9"/>
        <bgColor indexed="13"/>
      </patternFill>
    </fill>
    <fill>
      <patternFill patternType="solid">
        <fgColor indexed="47"/>
        <bgColor indexed="26"/>
      </patternFill>
    </fill>
    <fill>
      <patternFill patternType="solid">
        <fgColor indexed="44"/>
        <bgColor indexed="13"/>
      </patternFill>
    </fill>
    <fill>
      <patternFill patternType="solid">
        <fgColor rgb="FFCCFFCC"/>
        <bgColor indexed="64"/>
      </patternFill>
    </fill>
    <fill>
      <patternFill patternType="solid">
        <fgColor rgb="FF66CCFF"/>
        <bgColor indexed="64"/>
      </patternFill>
    </fill>
    <fill>
      <patternFill patternType="solid">
        <fgColor rgb="FFFFCCFF"/>
        <bgColor indexed="64"/>
      </patternFill>
    </fill>
    <fill>
      <patternFill patternType="solid">
        <fgColor rgb="FFFFFF99"/>
        <bgColor indexed="64"/>
      </patternFill>
    </fill>
    <fill>
      <patternFill patternType="solid">
        <fgColor theme="0" tint="-0.249977111117893"/>
        <bgColor indexed="64"/>
      </patternFill>
    </fill>
    <fill>
      <patternFill patternType="solid">
        <fgColor rgb="FF99CCFF"/>
        <bgColor indexed="64"/>
      </patternFill>
    </fill>
    <fill>
      <patternFill patternType="solid">
        <fgColor rgb="FF99FF66"/>
        <bgColor indexed="13"/>
      </patternFill>
    </fill>
    <fill>
      <patternFill patternType="solid">
        <fgColor rgb="FFCCFFCC"/>
        <bgColor indexed="26"/>
      </patternFill>
    </fill>
    <fill>
      <patternFill patternType="solid">
        <fgColor theme="0"/>
        <bgColor indexed="64"/>
      </patternFill>
    </fill>
    <fill>
      <patternFill patternType="solid">
        <fgColor theme="0"/>
        <bgColor indexed="13"/>
      </patternFill>
    </fill>
    <fill>
      <patternFill patternType="solid">
        <fgColor rgb="FFCCFFCC"/>
        <bgColor indexed="13"/>
      </patternFill>
    </fill>
    <fill>
      <patternFill patternType="solid">
        <fgColor theme="0"/>
        <bgColor indexed="26"/>
      </patternFill>
    </fill>
    <fill>
      <patternFill patternType="solid">
        <fgColor theme="0" tint="-0.499984740745262"/>
        <bgColor indexed="64"/>
      </patternFill>
    </fill>
    <fill>
      <patternFill patternType="solid">
        <fgColor rgb="FFC0C0C0"/>
        <bgColor indexed="64"/>
      </patternFill>
    </fill>
    <fill>
      <patternFill patternType="solid">
        <fgColor rgb="FFCCCCFF"/>
        <bgColor indexed="64"/>
      </patternFill>
    </fill>
    <fill>
      <patternFill patternType="solid">
        <fgColor theme="0" tint="-0.249977111117893"/>
        <bgColor indexed="13"/>
      </patternFill>
    </fill>
    <fill>
      <patternFill patternType="solid">
        <fgColor rgb="FFFFFFCC"/>
        <bgColor indexed="64"/>
      </patternFill>
    </fill>
    <fill>
      <patternFill patternType="solid">
        <fgColor rgb="FF99FF99"/>
        <bgColor indexed="64"/>
      </patternFill>
    </fill>
    <fill>
      <patternFill patternType="solid">
        <fgColor rgb="FF99FF66"/>
        <bgColor indexed="64"/>
      </patternFill>
    </fill>
    <fill>
      <patternFill patternType="solid">
        <fgColor rgb="FF99FF66"/>
        <bgColor indexed="26"/>
      </patternFill>
    </fill>
    <fill>
      <patternFill patternType="solid">
        <fgColor rgb="FFFFFFFF"/>
        <bgColor indexed="64"/>
      </patternFill>
    </fill>
    <fill>
      <patternFill patternType="solid">
        <fgColor theme="9"/>
        <bgColor indexed="64"/>
      </patternFill>
    </fill>
    <fill>
      <patternFill patternType="solid">
        <fgColor rgb="FFCCCCFF"/>
        <bgColor indexed="13"/>
      </patternFill>
    </fill>
    <fill>
      <patternFill patternType="solid">
        <fgColor rgb="FFCCFFFF"/>
        <bgColor indexed="64"/>
      </patternFill>
    </fill>
    <fill>
      <patternFill patternType="solid">
        <fgColor rgb="FFFFCCCC"/>
        <bgColor indexed="64"/>
      </patternFill>
    </fill>
    <fill>
      <patternFill patternType="solid">
        <fgColor rgb="FFFF9900"/>
        <bgColor indexed="64"/>
      </patternFill>
    </fill>
    <fill>
      <patternFill patternType="solid">
        <fgColor rgb="FFCCFFFF"/>
        <bgColor indexed="13"/>
      </patternFill>
    </fill>
    <fill>
      <patternFill patternType="solid">
        <fgColor rgb="FF99FF99"/>
        <bgColor indexed="13"/>
      </patternFill>
    </fill>
    <fill>
      <patternFill patternType="solid">
        <fgColor rgb="FF00CC00"/>
        <bgColor indexed="64"/>
      </patternFill>
    </fill>
    <fill>
      <patternFill patternType="solid">
        <fgColor rgb="FF00CC00"/>
        <bgColor indexed="26"/>
      </patternFill>
    </fill>
  </fills>
  <borders count="10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ashed">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dotted">
        <color indexed="64"/>
      </top>
      <bottom/>
      <diagonal/>
    </border>
    <border>
      <left style="thin">
        <color indexed="64"/>
      </left>
      <right/>
      <top style="dotted">
        <color indexed="64"/>
      </top>
      <bottom/>
      <diagonal/>
    </border>
    <border>
      <left/>
      <right/>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dashed">
        <color indexed="64"/>
      </top>
      <bottom style="thin">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ashed">
        <color indexed="64"/>
      </top>
      <bottom style="thin">
        <color indexed="64"/>
      </bottom>
      <diagonal/>
    </border>
    <border>
      <left style="medium">
        <color theme="1"/>
      </left>
      <right/>
      <top style="double">
        <color indexed="64"/>
      </top>
      <bottom style="medium">
        <color indexed="64"/>
      </bottom>
      <diagonal/>
    </border>
    <border>
      <left style="thin">
        <color indexed="64"/>
      </left>
      <right style="dashed">
        <color indexed="64"/>
      </right>
      <top style="thin">
        <color indexed="64"/>
      </top>
      <bottom/>
      <diagonal/>
    </border>
    <border>
      <left style="medium">
        <color indexed="64"/>
      </left>
      <right style="dotted">
        <color indexed="64"/>
      </right>
      <top style="double">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s>
  <cellStyleXfs count="41">
    <xf numFmtId="0" fontId="0" fillId="0" borderId="0">
      <alignment vertical="center"/>
    </xf>
    <xf numFmtId="49" fontId="1" fillId="0" borderId="1" applyNumberFormat="0" applyFont="0" applyFill="0" applyBorder="0" applyProtection="0">
      <alignment horizontal="left" vertical="center" indent="2"/>
    </xf>
    <xf numFmtId="49" fontId="1" fillId="0" borderId="2" applyNumberFormat="0" applyFont="0" applyFill="0" applyBorder="0" applyProtection="0">
      <alignment horizontal="left" vertical="center" indent="5"/>
    </xf>
    <xf numFmtId="4" fontId="1" fillId="2" borderId="1">
      <alignment horizontal="right" vertical="center"/>
    </xf>
    <xf numFmtId="0" fontId="1" fillId="3" borderId="0" applyBorder="0">
      <alignment horizontal="right" vertical="center"/>
    </xf>
    <xf numFmtId="0" fontId="1" fillId="3" borderId="0" applyBorder="0">
      <alignment horizontal="right" vertical="center"/>
    </xf>
    <xf numFmtId="0" fontId="18" fillId="4" borderId="1">
      <alignment horizontal="right" vertical="center"/>
    </xf>
    <xf numFmtId="0" fontId="18" fillId="4" borderId="1">
      <alignment horizontal="right" vertical="center"/>
    </xf>
    <xf numFmtId="0" fontId="18" fillId="4" borderId="3">
      <alignment horizontal="right" vertical="center"/>
    </xf>
    <xf numFmtId="4" fontId="2" fillId="0" borderId="4" applyFill="0" applyBorder="0" applyProtection="0">
      <alignment horizontal="right" vertical="center"/>
    </xf>
    <xf numFmtId="0" fontId="18" fillId="0" borderId="0" applyNumberFormat="0">
      <alignment horizontal="right"/>
    </xf>
    <xf numFmtId="0" fontId="1" fillId="0" borderId="5">
      <alignment horizontal="left" vertical="center" wrapText="1" indent="2"/>
    </xf>
    <xf numFmtId="0" fontId="1" fillId="3" borderId="2">
      <alignment horizontal="left" vertical="center"/>
    </xf>
    <xf numFmtId="0" fontId="18" fillId="0" borderId="6">
      <alignment horizontal="left" vertical="top" wrapText="1"/>
    </xf>
    <xf numFmtId="0" fontId="5" fillId="0" borderId="7"/>
    <xf numFmtId="0" fontId="3" fillId="0" borderId="0" applyNumberFormat="0" applyFill="0" applyBorder="0" applyAlignment="0" applyProtection="0"/>
    <xf numFmtId="0" fontId="1" fillId="0" borderId="0" applyBorder="0">
      <alignment horizontal="right" vertical="center"/>
    </xf>
    <xf numFmtId="0" fontId="1" fillId="0" borderId="8">
      <alignment horizontal="right" vertical="center"/>
    </xf>
    <xf numFmtId="4" fontId="1" fillId="0" borderId="1" applyFill="0" applyBorder="0" applyProtection="0">
      <alignment horizontal="right" vertical="center"/>
    </xf>
    <xf numFmtId="49" fontId="2" fillId="0" borderId="1" applyNumberFormat="0" applyFill="0" applyBorder="0" applyProtection="0">
      <alignment horizontal="left" vertical="center"/>
    </xf>
    <xf numFmtId="0" fontId="1" fillId="0" borderId="1" applyNumberFormat="0" applyFill="0" applyAlignment="0" applyProtection="0"/>
    <xf numFmtId="0" fontId="4" fillId="5" borderId="0" applyNumberFormat="0" applyFont="0" applyBorder="0" applyAlignment="0" applyProtection="0"/>
    <xf numFmtId="0" fontId="5" fillId="0" borderId="0"/>
    <xf numFmtId="181" fontId="1" fillId="6" borderId="1" applyNumberFormat="0" applyFont="0" applyBorder="0" applyAlignment="0" applyProtection="0">
      <alignment horizontal="right" vertical="center"/>
    </xf>
    <xf numFmtId="0" fontId="1" fillId="7" borderId="3"/>
    <xf numFmtId="4" fontId="1" fillId="0" borderId="0"/>
    <xf numFmtId="9" fontId="6" fillId="0" borderId="0" applyFont="0" applyFill="0" applyBorder="0" applyAlignment="0" applyProtection="0">
      <alignment vertical="center"/>
    </xf>
    <xf numFmtId="9" fontId="13" fillId="0" borderId="0" applyFont="0" applyFill="0" applyBorder="0" applyAlignment="0" applyProtection="0"/>
    <xf numFmtId="0" fontId="7"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0" fontId="17" fillId="0" borderId="0">
      <alignment vertical="center"/>
    </xf>
    <xf numFmtId="0" fontId="13" fillId="0" borderId="0"/>
    <xf numFmtId="0" fontId="8" fillId="0" borderId="0"/>
    <xf numFmtId="0" fontId="8" fillId="0" borderId="0"/>
    <xf numFmtId="0" fontId="22" fillId="0" borderId="0">
      <alignment vertical="center"/>
    </xf>
    <xf numFmtId="1" fontId="19" fillId="0" borderId="0">
      <alignment vertical="center"/>
    </xf>
    <xf numFmtId="9" fontId="6" fillId="0" borderId="0" applyFont="0" applyFill="0" applyBorder="0" applyAlignment="0" applyProtection="0">
      <alignment vertical="center"/>
    </xf>
    <xf numFmtId="9" fontId="28"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865">
    <xf numFmtId="0" fontId="0" fillId="0" borderId="0" xfId="0">
      <alignment vertical="center"/>
    </xf>
    <xf numFmtId="0" fontId="10" fillId="8" borderId="0" xfId="33" applyFont="1" applyFill="1" applyAlignment="1">
      <alignment vertical="center"/>
    </xf>
    <xf numFmtId="0" fontId="10" fillId="8" borderId="0" xfId="33" applyFont="1" applyFill="1" applyBorder="1" applyAlignment="1">
      <alignment horizontal="center" vertical="center"/>
    </xf>
    <xf numFmtId="177" fontId="10" fillId="8" borderId="1" xfId="33" applyNumberFormat="1" applyFont="1" applyFill="1" applyBorder="1" applyAlignment="1">
      <alignment vertical="center"/>
    </xf>
    <xf numFmtId="177" fontId="10" fillId="8" borderId="0" xfId="33" applyNumberFormat="1" applyFont="1" applyFill="1" applyBorder="1" applyAlignment="1">
      <alignment vertical="center"/>
    </xf>
    <xf numFmtId="177" fontId="10" fillId="8" borderId="9" xfId="33" applyNumberFormat="1" applyFont="1" applyFill="1" applyBorder="1" applyAlignment="1">
      <alignment vertical="center"/>
    </xf>
    <xf numFmtId="179" fontId="10" fillId="8" borderId="1" xfId="33" applyNumberFormat="1" applyFont="1" applyFill="1" applyBorder="1" applyAlignment="1">
      <alignment vertical="center"/>
    </xf>
    <xf numFmtId="179" fontId="10" fillId="8" borderId="9" xfId="33" applyNumberFormat="1" applyFont="1" applyFill="1" applyBorder="1" applyAlignment="1">
      <alignment vertical="center"/>
    </xf>
    <xf numFmtId="183" fontId="10" fillId="8" borderId="10" xfId="33" applyNumberFormat="1" applyFont="1" applyFill="1" applyBorder="1" applyAlignment="1">
      <alignment vertical="center"/>
    </xf>
    <xf numFmtId="0" fontId="10" fillId="8" borderId="0" xfId="33" applyFont="1" applyFill="1"/>
    <xf numFmtId="0" fontId="10" fillId="5" borderId="1" xfId="33" applyFont="1" applyFill="1" applyBorder="1" applyAlignment="1">
      <alignment horizontal="center" vertical="center"/>
    </xf>
    <xf numFmtId="176" fontId="10" fillId="8" borderId="1" xfId="33" applyNumberFormat="1" applyFont="1" applyFill="1" applyBorder="1" applyAlignment="1">
      <alignment vertical="center"/>
    </xf>
    <xf numFmtId="176" fontId="10" fillId="8" borderId="9" xfId="33" applyNumberFormat="1" applyFont="1" applyFill="1" applyBorder="1" applyAlignment="1">
      <alignment vertical="center"/>
    </xf>
    <xf numFmtId="176" fontId="10" fillId="8" borderId="4" xfId="33" applyNumberFormat="1" applyFont="1" applyFill="1" applyBorder="1" applyAlignment="1">
      <alignment vertical="center"/>
    </xf>
    <xf numFmtId="176" fontId="10" fillId="8" borderId="11" xfId="33" applyNumberFormat="1" applyFont="1" applyFill="1" applyBorder="1" applyAlignment="1">
      <alignment vertical="center"/>
    </xf>
    <xf numFmtId="183" fontId="10" fillId="8" borderId="1" xfId="33" applyNumberFormat="1" applyFont="1" applyFill="1" applyBorder="1" applyAlignment="1">
      <alignment vertical="center"/>
    </xf>
    <xf numFmtId="183" fontId="10" fillId="8" borderId="9" xfId="33" applyNumberFormat="1" applyFont="1" applyFill="1" applyBorder="1" applyAlignment="1">
      <alignment vertical="center"/>
    </xf>
    <xf numFmtId="183" fontId="10" fillId="8" borderId="4" xfId="33" applyNumberFormat="1" applyFont="1" applyFill="1" applyBorder="1" applyAlignment="1">
      <alignment vertical="center"/>
    </xf>
    <xf numFmtId="183" fontId="10" fillId="8" borderId="0" xfId="33" applyNumberFormat="1" applyFont="1" applyFill="1"/>
    <xf numFmtId="183" fontId="10" fillId="8" borderId="12" xfId="33" applyNumberFormat="1" applyFont="1" applyFill="1" applyBorder="1" applyAlignment="1">
      <alignment vertical="center"/>
    </xf>
    <xf numFmtId="183" fontId="10" fillId="8" borderId="13" xfId="33" applyNumberFormat="1" applyFont="1" applyFill="1" applyBorder="1" applyAlignment="1">
      <alignment vertical="center"/>
    </xf>
    <xf numFmtId="0" fontId="10" fillId="5" borderId="15" xfId="33" applyFont="1" applyFill="1" applyBorder="1" applyAlignment="1">
      <alignment horizontal="center" vertical="center"/>
    </xf>
    <xf numFmtId="0" fontId="10" fillId="5" borderId="16" xfId="33" applyFont="1" applyFill="1" applyBorder="1" applyAlignment="1">
      <alignment horizontal="center" vertical="center"/>
    </xf>
    <xf numFmtId="0" fontId="10" fillId="5" borderId="17" xfId="33" applyFont="1" applyFill="1" applyBorder="1" applyAlignment="1">
      <alignment horizontal="center" vertical="center"/>
    </xf>
    <xf numFmtId="176" fontId="10" fillId="8" borderId="0" xfId="33" applyNumberFormat="1" applyFont="1" applyFill="1" applyAlignment="1">
      <alignment vertical="center"/>
    </xf>
    <xf numFmtId="182" fontId="10" fillId="8" borderId="1" xfId="33" applyNumberFormat="1" applyFont="1" applyFill="1" applyBorder="1" applyAlignment="1">
      <alignment vertical="center"/>
    </xf>
    <xf numFmtId="182" fontId="10" fillId="8" borderId="0" xfId="33" applyNumberFormat="1" applyFont="1" applyFill="1" applyAlignment="1">
      <alignment vertical="center"/>
    </xf>
    <xf numFmtId="182" fontId="10" fillId="8" borderId="9" xfId="33" applyNumberFormat="1" applyFont="1" applyFill="1" applyBorder="1" applyAlignment="1">
      <alignment vertical="center"/>
    </xf>
    <xf numFmtId="182" fontId="10" fillId="8" borderId="4" xfId="33" applyNumberFormat="1" applyFont="1" applyFill="1" applyBorder="1" applyAlignment="1">
      <alignment vertical="center"/>
    </xf>
    <xf numFmtId="10" fontId="10" fillId="8" borderId="10" xfId="33" applyNumberFormat="1" applyFont="1" applyFill="1" applyBorder="1" applyAlignment="1">
      <alignment vertical="center"/>
    </xf>
    <xf numFmtId="10" fontId="10" fillId="8" borderId="12" xfId="33" applyNumberFormat="1" applyFont="1" applyFill="1" applyBorder="1" applyAlignment="1">
      <alignment vertical="center"/>
    </xf>
    <xf numFmtId="10" fontId="10" fillId="8" borderId="13" xfId="33" applyNumberFormat="1" applyFont="1" applyFill="1" applyBorder="1" applyAlignment="1">
      <alignment vertical="center"/>
    </xf>
    <xf numFmtId="38" fontId="10" fillId="8" borderId="1" xfId="29" applyFont="1" applyFill="1" applyBorder="1" applyAlignment="1">
      <alignment vertical="center"/>
    </xf>
    <xf numFmtId="40" fontId="10" fillId="11" borderId="32" xfId="29" applyNumberFormat="1" applyFont="1" applyFill="1" applyBorder="1" applyAlignment="1">
      <alignment horizontal="center" vertical="center"/>
    </xf>
    <xf numFmtId="184" fontId="10" fillId="8" borderId="0" xfId="33" applyNumberFormat="1" applyFont="1" applyFill="1" applyAlignment="1">
      <alignment vertical="center"/>
    </xf>
    <xf numFmtId="179" fontId="10" fillId="8" borderId="0" xfId="26" applyNumberFormat="1" applyFont="1" applyFill="1" applyAlignment="1">
      <alignment vertical="center"/>
    </xf>
    <xf numFmtId="0" fontId="14" fillId="8" borderId="0" xfId="33" applyFont="1" applyFill="1" applyAlignment="1">
      <alignment vertical="center"/>
    </xf>
    <xf numFmtId="0" fontId="10" fillId="5" borderId="20" xfId="33" applyFont="1" applyFill="1" applyBorder="1" applyAlignment="1">
      <alignment horizontal="center" vertical="center"/>
    </xf>
    <xf numFmtId="0" fontId="10" fillId="8" borderId="1" xfId="33" applyFont="1" applyFill="1" applyBorder="1" applyAlignment="1">
      <alignment vertical="center" wrapText="1"/>
    </xf>
    <xf numFmtId="0" fontId="10" fillId="8" borderId="35" xfId="33" applyFont="1" applyFill="1" applyBorder="1" applyAlignment="1">
      <alignment vertical="center" wrapText="1"/>
    </xf>
    <xf numFmtId="0" fontId="10" fillId="8" borderId="21" xfId="33" applyFont="1" applyFill="1" applyBorder="1" applyAlignment="1">
      <alignment vertical="center" wrapText="1"/>
    </xf>
    <xf numFmtId="185" fontId="10" fillId="8" borderId="0" xfId="33" applyNumberFormat="1" applyFont="1" applyFill="1"/>
    <xf numFmtId="186" fontId="10" fillId="8" borderId="0" xfId="33" applyNumberFormat="1" applyFont="1" applyFill="1"/>
    <xf numFmtId="0" fontId="10" fillId="8" borderId="0" xfId="33" applyFont="1" applyFill="1" applyBorder="1" applyAlignment="1">
      <alignment vertical="center"/>
    </xf>
    <xf numFmtId="0" fontId="10" fillId="8" borderId="0" xfId="33" applyFont="1" applyFill="1" applyBorder="1"/>
    <xf numFmtId="182" fontId="10" fillId="8" borderId="0" xfId="33" applyNumberFormat="1" applyFont="1" applyFill="1" applyBorder="1" applyAlignment="1">
      <alignment vertical="center"/>
    </xf>
    <xf numFmtId="178" fontId="10" fillId="8" borderId="0" xfId="33" applyNumberFormat="1" applyFont="1" applyFill="1" applyBorder="1" applyAlignment="1">
      <alignment vertical="center"/>
    </xf>
    <xf numFmtId="183" fontId="10" fillId="8" borderId="0" xfId="33" applyNumberFormat="1" applyFont="1" applyFill="1" applyBorder="1" applyAlignment="1">
      <alignment vertical="center"/>
    </xf>
    <xf numFmtId="10" fontId="10" fillId="8" borderId="0" xfId="26" applyNumberFormat="1" applyFont="1" applyFill="1" applyAlignment="1">
      <alignment vertical="center"/>
    </xf>
    <xf numFmtId="176" fontId="10" fillId="8" borderId="0" xfId="33" applyNumberFormat="1" applyFont="1" applyFill="1"/>
    <xf numFmtId="176" fontId="10" fillId="8" borderId="0" xfId="33" applyNumberFormat="1" applyFont="1" applyFill="1" applyBorder="1" applyAlignment="1">
      <alignment vertical="center"/>
    </xf>
    <xf numFmtId="38" fontId="10" fillId="8" borderId="0" xfId="29" applyFont="1" applyFill="1" applyBorder="1" applyAlignment="1">
      <alignment vertical="center"/>
    </xf>
    <xf numFmtId="4" fontId="10" fillId="8" borderId="0" xfId="33" applyNumberFormat="1" applyFont="1" applyFill="1" applyAlignment="1">
      <alignment vertical="center"/>
    </xf>
    <xf numFmtId="188" fontId="10" fillId="8" borderId="0" xfId="33" applyNumberFormat="1" applyFont="1" applyFill="1" applyAlignment="1">
      <alignment vertical="center"/>
    </xf>
    <xf numFmtId="190" fontId="10" fillId="8" borderId="0" xfId="33" applyNumberFormat="1" applyFont="1" applyFill="1" applyAlignment="1">
      <alignment vertical="center"/>
    </xf>
    <xf numFmtId="0" fontId="20" fillId="8" borderId="0" xfId="33" applyFont="1" applyFill="1" applyAlignment="1">
      <alignment vertical="center"/>
    </xf>
    <xf numFmtId="38" fontId="10" fillId="8" borderId="4" xfId="29" applyFont="1" applyFill="1" applyBorder="1" applyAlignment="1">
      <alignment vertical="center"/>
    </xf>
    <xf numFmtId="11" fontId="10" fillId="8" borderId="0" xfId="33" applyNumberFormat="1" applyFont="1" applyFill="1" applyAlignment="1">
      <alignment vertical="center"/>
    </xf>
    <xf numFmtId="176" fontId="10" fillId="19" borderId="1" xfId="33" applyNumberFormat="1" applyFont="1" applyFill="1" applyBorder="1" applyAlignment="1">
      <alignment vertical="center"/>
    </xf>
    <xf numFmtId="176" fontId="10" fillId="20" borderId="11" xfId="33" applyNumberFormat="1" applyFont="1" applyFill="1" applyBorder="1" applyAlignment="1">
      <alignment vertical="center"/>
    </xf>
    <xf numFmtId="176" fontId="10" fillId="22" borderId="4" xfId="33" applyNumberFormat="1" applyFont="1" applyFill="1" applyBorder="1" applyAlignment="1">
      <alignment vertical="center"/>
    </xf>
    <xf numFmtId="9" fontId="10" fillId="19" borderId="1" xfId="26" applyFont="1" applyFill="1" applyBorder="1" applyAlignment="1">
      <alignment vertical="center"/>
    </xf>
    <xf numFmtId="9" fontId="10" fillId="8" borderId="1" xfId="26" applyFont="1" applyFill="1" applyBorder="1" applyAlignment="1">
      <alignment vertical="center"/>
    </xf>
    <xf numFmtId="9" fontId="10" fillId="8" borderId="11" xfId="26" applyFont="1" applyFill="1" applyBorder="1" applyAlignment="1">
      <alignment vertical="center"/>
    </xf>
    <xf numFmtId="9" fontId="10" fillId="22" borderId="4" xfId="26" applyFont="1" applyFill="1" applyBorder="1" applyAlignment="1">
      <alignment vertical="center"/>
    </xf>
    <xf numFmtId="0" fontId="10" fillId="23" borderId="1" xfId="33" applyFont="1" applyFill="1" applyBorder="1" applyAlignment="1">
      <alignment horizontal="center" vertical="center"/>
    </xf>
    <xf numFmtId="38" fontId="10" fillId="13" borderId="31" xfId="29" applyNumberFormat="1" applyFont="1" applyFill="1" applyBorder="1" applyAlignment="1">
      <alignment vertical="center"/>
    </xf>
    <xf numFmtId="38" fontId="10" fillId="14" borderId="1" xfId="29" applyNumberFormat="1" applyFont="1" applyFill="1" applyBorder="1" applyAlignment="1">
      <alignment vertical="center"/>
    </xf>
    <xf numFmtId="38" fontId="10" fillId="16" borderId="18" xfId="29" applyNumberFormat="1" applyFont="1" applyFill="1" applyBorder="1" applyAlignment="1">
      <alignment vertical="center"/>
    </xf>
    <xf numFmtId="38" fontId="10" fillId="9" borderId="1" xfId="29" applyNumberFormat="1" applyFont="1" applyFill="1" applyBorder="1" applyAlignment="1">
      <alignment vertical="center"/>
    </xf>
    <xf numFmtId="38" fontId="10" fillId="10" borderId="1" xfId="29" applyNumberFormat="1" applyFont="1" applyFill="1" applyBorder="1" applyAlignment="1">
      <alignment vertical="center"/>
    </xf>
    <xf numFmtId="176" fontId="10" fillId="8" borderId="49" xfId="33" applyNumberFormat="1" applyFont="1" applyFill="1" applyBorder="1" applyAlignment="1">
      <alignment vertical="center"/>
    </xf>
    <xf numFmtId="176" fontId="10" fillId="21" borderId="40" xfId="33" applyNumberFormat="1" applyFont="1" applyFill="1" applyBorder="1" applyAlignment="1">
      <alignment vertical="center"/>
    </xf>
    <xf numFmtId="9" fontId="10" fillId="8" borderId="1" xfId="33" applyNumberFormat="1" applyFont="1" applyFill="1" applyBorder="1" applyAlignment="1">
      <alignment vertical="center"/>
    </xf>
    <xf numFmtId="9" fontId="10" fillId="8" borderId="9" xfId="33" applyNumberFormat="1" applyFont="1" applyFill="1" applyBorder="1" applyAlignment="1">
      <alignment vertical="center"/>
    </xf>
    <xf numFmtId="9" fontId="10" fillId="8" borderId="4" xfId="33" applyNumberFormat="1" applyFont="1" applyFill="1" applyBorder="1" applyAlignment="1">
      <alignment vertical="center"/>
    </xf>
    <xf numFmtId="9" fontId="10" fillId="20" borderId="40" xfId="26" applyFont="1" applyFill="1" applyBorder="1" applyAlignment="1">
      <alignment vertical="center"/>
    </xf>
    <xf numFmtId="9" fontId="10" fillId="21" borderId="40" xfId="26" applyFont="1" applyFill="1" applyBorder="1" applyAlignment="1">
      <alignment vertical="center"/>
    </xf>
    <xf numFmtId="179" fontId="10" fillId="8" borderId="11" xfId="26" applyNumberFormat="1" applyFont="1" applyFill="1" applyBorder="1" applyAlignment="1">
      <alignment vertical="center"/>
    </xf>
    <xf numFmtId="10" fontId="10" fillId="8" borderId="1" xfId="26" applyNumberFormat="1" applyFont="1" applyFill="1" applyBorder="1" applyAlignment="1">
      <alignment vertical="center"/>
    </xf>
    <xf numFmtId="0" fontId="10" fillId="5" borderId="1" xfId="33" applyFont="1" applyFill="1" applyBorder="1" applyAlignment="1">
      <alignment horizontal="center" vertical="center" wrapText="1"/>
    </xf>
    <xf numFmtId="0" fontId="10" fillId="27" borderId="0" xfId="33" applyFont="1" applyFill="1" applyAlignment="1">
      <alignment vertical="center"/>
    </xf>
    <xf numFmtId="176" fontId="10" fillId="8" borderId="58" xfId="33" applyNumberFormat="1" applyFont="1" applyFill="1" applyBorder="1" applyAlignment="1">
      <alignment vertical="center"/>
    </xf>
    <xf numFmtId="0" fontId="25" fillId="5" borderId="1" xfId="33" applyFont="1" applyFill="1" applyBorder="1" applyAlignment="1">
      <alignment horizontal="center" vertical="center" wrapText="1"/>
    </xf>
    <xf numFmtId="0" fontId="10" fillId="27" borderId="0" xfId="33" applyFont="1" applyFill="1"/>
    <xf numFmtId="0" fontId="10" fillId="27" borderId="0" xfId="0" applyFont="1" applyFill="1">
      <alignment vertical="center"/>
    </xf>
    <xf numFmtId="187" fontId="10" fillId="8" borderId="1" xfId="26" applyNumberFormat="1" applyFont="1" applyFill="1" applyBorder="1" applyAlignment="1">
      <alignment horizontal="right" vertical="center"/>
    </xf>
    <xf numFmtId="179" fontId="10" fillId="8" borderId="0" xfId="33" applyNumberFormat="1" applyFont="1" applyFill="1" applyBorder="1" applyAlignment="1">
      <alignment vertical="center"/>
    </xf>
    <xf numFmtId="187" fontId="10" fillId="8" borderId="1" xfId="26" applyNumberFormat="1" applyFont="1" applyFill="1" applyBorder="1" applyAlignment="1">
      <alignment horizontal="center" vertical="center"/>
    </xf>
    <xf numFmtId="191" fontId="20" fillId="8" borderId="0" xfId="33" applyNumberFormat="1" applyFont="1" applyFill="1" applyAlignment="1">
      <alignment vertical="center"/>
    </xf>
    <xf numFmtId="189" fontId="20" fillId="8" borderId="0" xfId="33" applyNumberFormat="1" applyFont="1" applyFill="1" applyAlignment="1">
      <alignment vertical="center"/>
    </xf>
    <xf numFmtId="0" fontId="10" fillId="23" borderId="1" xfId="33" applyFont="1" applyFill="1" applyBorder="1" applyAlignment="1">
      <alignment horizontal="center" vertical="center" wrapText="1"/>
    </xf>
    <xf numFmtId="9" fontId="10" fillId="27" borderId="1" xfId="26" applyFont="1" applyFill="1" applyBorder="1" applyAlignment="1">
      <alignment vertical="center"/>
    </xf>
    <xf numFmtId="176" fontId="10" fillId="8" borderId="1" xfId="33" applyNumberFormat="1" applyFont="1" applyFill="1" applyBorder="1" applyAlignment="1">
      <alignment horizontal="center" vertical="center"/>
    </xf>
    <xf numFmtId="183" fontId="10" fillId="23" borderId="1" xfId="33" applyNumberFormat="1" applyFont="1" applyFill="1" applyBorder="1" applyAlignment="1">
      <alignment vertical="center"/>
    </xf>
    <xf numFmtId="176" fontId="10" fillId="8" borderId="80" xfId="33" applyNumberFormat="1" applyFont="1" applyFill="1" applyBorder="1" applyAlignment="1">
      <alignment vertical="center"/>
    </xf>
    <xf numFmtId="176" fontId="10" fillId="8" borderId="81" xfId="33" applyNumberFormat="1" applyFont="1" applyFill="1" applyBorder="1" applyAlignment="1">
      <alignment vertical="center"/>
    </xf>
    <xf numFmtId="38" fontId="10" fillId="8" borderId="9" xfId="29" applyFont="1" applyFill="1" applyBorder="1" applyAlignment="1">
      <alignment vertical="center"/>
    </xf>
    <xf numFmtId="195" fontId="10" fillId="8" borderId="1" xfId="29" applyNumberFormat="1" applyFont="1" applyFill="1" applyBorder="1" applyAlignment="1">
      <alignment vertical="center"/>
    </xf>
    <xf numFmtId="195" fontId="10" fillId="8" borderId="4" xfId="29" applyNumberFormat="1" applyFont="1" applyFill="1" applyBorder="1" applyAlignment="1">
      <alignment vertical="center"/>
    </xf>
    <xf numFmtId="195" fontId="10" fillId="8" borderId="9" xfId="29" applyNumberFormat="1" applyFont="1" applyFill="1" applyBorder="1" applyAlignment="1">
      <alignment vertical="center"/>
    </xf>
    <xf numFmtId="183" fontId="10" fillId="23" borderId="9" xfId="33" applyNumberFormat="1" applyFont="1" applyFill="1" applyBorder="1" applyAlignment="1">
      <alignment vertical="center"/>
    </xf>
    <xf numFmtId="183" fontId="10" fillId="23" borderId="4" xfId="33" applyNumberFormat="1" applyFont="1" applyFill="1" applyBorder="1" applyAlignment="1">
      <alignment vertical="center"/>
    </xf>
    <xf numFmtId="38" fontId="10" fillId="19" borderId="1" xfId="29" applyFont="1" applyFill="1" applyBorder="1" applyAlignment="1">
      <alignment vertical="center"/>
    </xf>
    <xf numFmtId="182" fontId="10" fillId="27" borderId="1" xfId="33" applyNumberFormat="1" applyFont="1" applyFill="1" applyBorder="1" applyAlignment="1">
      <alignment vertical="center"/>
    </xf>
    <xf numFmtId="176" fontId="10" fillId="33" borderId="1" xfId="33" applyNumberFormat="1" applyFont="1" applyFill="1" applyBorder="1" applyAlignment="1">
      <alignment vertical="center"/>
    </xf>
    <xf numFmtId="10" fontId="10" fillId="20" borderId="40" xfId="26" applyNumberFormat="1" applyFont="1" applyFill="1" applyBorder="1" applyAlignment="1">
      <alignment vertical="center"/>
    </xf>
    <xf numFmtId="176" fontId="10" fillId="33" borderId="4" xfId="33" applyNumberFormat="1" applyFont="1" applyFill="1" applyBorder="1" applyAlignment="1">
      <alignment vertical="center"/>
    </xf>
    <xf numFmtId="0" fontId="10" fillId="27" borderId="0" xfId="33" applyFont="1" applyFill="1" applyBorder="1" applyAlignment="1">
      <alignment vertical="center"/>
    </xf>
    <xf numFmtId="9" fontId="10" fillId="27" borderId="0" xfId="26" applyFont="1" applyFill="1" applyBorder="1" applyAlignment="1">
      <alignment vertical="center"/>
    </xf>
    <xf numFmtId="4" fontId="10" fillId="27" borderId="0" xfId="33" applyNumberFormat="1" applyFont="1" applyFill="1" applyAlignment="1">
      <alignment vertical="center"/>
    </xf>
    <xf numFmtId="38" fontId="10" fillId="27" borderId="1" xfId="29" applyNumberFormat="1" applyFont="1" applyFill="1" applyBorder="1" applyAlignment="1">
      <alignment horizontal="right" vertical="center"/>
    </xf>
    <xf numFmtId="38" fontId="10" fillId="8" borderId="11" xfId="29" applyNumberFormat="1" applyFont="1" applyFill="1" applyBorder="1" applyAlignment="1">
      <alignment horizontal="right" vertical="center"/>
    </xf>
    <xf numFmtId="38" fontId="10" fillId="20" borderId="40" xfId="29" applyNumberFormat="1" applyFont="1" applyFill="1" applyBorder="1" applyAlignment="1">
      <alignment horizontal="right" vertical="center"/>
    </xf>
    <xf numFmtId="38" fontId="10" fillId="21" borderId="40" xfId="29" applyNumberFormat="1" applyFont="1" applyFill="1" applyBorder="1" applyAlignment="1">
      <alignment horizontal="right" vertical="center"/>
    </xf>
    <xf numFmtId="38" fontId="10" fillId="33" borderId="4" xfId="29" applyNumberFormat="1" applyFont="1" applyFill="1" applyBorder="1" applyAlignment="1">
      <alignment horizontal="right" vertical="center"/>
    </xf>
    <xf numFmtId="38" fontId="10" fillId="22" borderId="4" xfId="29" applyNumberFormat="1" applyFont="1" applyFill="1" applyBorder="1" applyAlignment="1">
      <alignment horizontal="right" vertical="center"/>
    </xf>
    <xf numFmtId="40" fontId="10" fillId="8" borderId="1" xfId="29" applyNumberFormat="1" applyFont="1" applyFill="1" applyBorder="1" applyAlignment="1">
      <alignment horizontal="right" vertical="center"/>
    </xf>
    <xf numFmtId="40" fontId="10" fillId="8" borderId="11" xfId="29" applyNumberFormat="1" applyFont="1" applyFill="1" applyBorder="1" applyAlignment="1">
      <alignment horizontal="right" vertical="center"/>
    </xf>
    <xf numFmtId="40" fontId="10" fillId="8" borderId="49" xfId="29" applyNumberFormat="1" applyFont="1" applyFill="1" applyBorder="1" applyAlignment="1">
      <alignment horizontal="right" vertical="center"/>
    </xf>
    <xf numFmtId="179" fontId="10" fillId="19" borderId="1" xfId="26" applyNumberFormat="1" applyFont="1" applyFill="1" applyBorder="1" applyAlignment="1">
      <alignment vertical="center"/>
    </xf>
    <xf numFmtId="187" fontId="10" fillId="23" borderId="1" xfId="26" applyNumberFormat="1" applyFont="1" applyFill="1" applyBorder="1" applyAlignment="1">
      <alignment vertical="center"/>
    </xf>
    <xf numFmtId="10" fontId="10" fillId="23" borderId="11" xfId="26" applyNumberFormat="1" applyFont="1" applyFill="1" applyBorder="1" applyAlignment="1">
      <alignment vertical="center"/>
    </xf>
    <xf numFmtId="10" fontId="10" fillId="23" borderId="1" xfId="26" applyNumberFormat="1" applyFont="1" applyFill="1" applyBorder="1" applyAlignment="1">
      <alignment vertical="center"/>
    </xf>
    <xf numFmtId="10" fontId="10" fillId="23" borderId="49" xfId="26" applyNumberFormat="1" applyFont="1" applyFill="1" applyBorder="1" applyAlignment="1">
      <alignment vertical="center"/>
    </xf>
    <xf numFmtId="38" fontId="16" fillId="9" borderId="1" xfId="29" applyNumberFormat="1" applyFont="1" applyFill="1" applyBorder="1" applyAlignment="1">
      <alignment vertical="center"/>
    </xf>
    <xf numFmtId="38" fontId="16" fillId="3" borderId="1" xfId="29" applyNumberFormat="1" applyFont="1" applyFill="1" applyBorder="1" applyAlignment="1">
      <alignment vertical="center"/>
    </xf>
    <xf numFmtId="38" fontId="16" fillId="13" borderId="31" xfId="29" applyNumberFormat="1" applyFont="1" applyFill="1" applyBorder="1" applyAlignment="1">
      <alignment vertical="center"/>
    </xf>
    <xf numFmtId="38" fontId="16" fillId="10" borderId="1" xfId="29" applyNumberFormat="1" applyFont="1" applyFill="1" applyBorder="1" applyAlignment="1">
      <alignment vertical="center"/>
    </xf>
    <xf numFmtId="38" fontId="16" fillId="4" borderId="1" xfId="29" applyNumberFormat="1" applyFont="1" applyFill="1" applyBorder="1" applyAlignment="1">
      <alignment vertical="center"/>
    </xf>
    <xf numFmtId="38" fontId="16" fillId="5" borderId="31" xfId="29" applyNumberFormat="1" applyFont="1" applyFill="1" applyBorder="1" applyAlignment="1">
      <alignment vertical="center"/>
    </xf>
    <xf numFmtId="38" fontId="16" fillId="18" borderId="31" xfId="29" applyNumberFormat="1" applyFont="1" applyFill="1" applyBorder="1" applyAlignment="1">
      <alignment vertical="center"/>
    </xf>
    <xf numFmtId="38" fontId="10" fillId="28" borderId="43" xfId="29" applyNumberFormat="1" applyFont="1" applyFill="1" applyBorder="1" applyAlignment="1">
      <alignment vertical="center"/>
    </xf>
    <xf numFmtId="176" fontId="10" fillId="27" borderId="1" xfId="33" applyNumberFormat="1" applyFont="1" applyFill="1" applyBorder="1" applyAlignment="1">
      <alignment vertical="center"/>
    </xf>
    <xf numFmtId="179" fontId="10" fillId="8" borderId="1" xfId="26" applyNumberFormat="1" applyFont="1" applyFill="1" applyBorder="1" applyAlignment="1">
      <alignment vertical="center"/>
    </xf>
    <xf numFmtId="9" fontId="10" fillId="8" borderId="1" xfId="26" applyNumberFormat="1" applyFont="1" applyFill="1" applyBorder="1" applyAlignment="1">
      <alignment vertical="center"/>
    </xf>
    <xf numFmtId="196" fontId="10" fillId="8" borderId="1" xfId="26" applyNumberFormat="1" applyFont="1" applyFill="1" applyBorder="1" applyAlignment="1">
      <alignment vertical="center"/>
    </xf>
    <xf numFmtId="9" fontId="10" fillId="8" borderId="11" xfId="26" applyNumberFormat="1" applyFont="1" applyFill="1" applyBorder="1" applyAlignment="1">
      <alignment vertical="center"/>
    </xf>
    <xf numFmtId="9" fontId="10" fillId="20" borderId="40" xfId="26" applyNumberFormat="1" applyFont="1" applyFill="1" applyBorder="1" applyAlignment="1">
      <alignment vertical="center"/>
    </xf>
    <xf numFmtId="9" fontId="10" fillId="21" borderId="40" xfId="26" applyNumberFormat="1" applyFont="1" applyFill="1" applyBorder="1" applyAlignment="1">
      <alignment vertical="center"/>
    </xf>
    <xf numFmtId="9" fontId="10" fillId="33" borderId="4" xfId="26" applyNumberFormat="1" applyFont="1" applyFill="1" applyBorder="1" applyAlignment="1">
      <alignment vertical="center"/>
    </xf>
    <xf numFmtId="38" fontId="10" fillId="16" borderId="40" xfId="29" applyNumberFormat="1" applyFont="1" applyFill="1" applyBorder="1" applyAlignment="1">
      <alignment vertical="center"/>
    </xf>
    <xf numFmtId="38" fontId="10" fillId="36" borderId="1" xfId="29" applyNumberFormat="1" applyFont="1" applyFill="1" applyBorder="1" applyAlignment="1">
      <alignment vertical="center"/>
    </xf>
    <xf numFmtId="38" fontId="16" fillId="36" borderId="1" xfId="29" applyNumberFormat="1" applyFont="1" applyFill="1" applyBorder="1" applyAlignment="1">
      <alignment vertical="center"/>
    </xf>
    <xf numFmtId="10" fontId="10" fillId="31" borderId="1" xfId="33" applyNumberFormat="1" applyFont="1" applyFill="1" applyBorder="1" applyAlignment="1">
      <alignment vertical="center"/>
    </xf>
    <xf numFmtId="183" fontId="10" fillId="31" borderId="1" xfId="33" applyNumberFormat="1" applyFont="1" applyFill="1" applyBorder="1" applyAlignment="1">
      <alignment vertical="center"/>
    </xf>
    <xf numFmtId="10" fontId="10" fillId="31" borderId="9" xfId="33" applyNumberFormat="1" applyFont="1" applyFill="1" applyBorder="1" applyAlignment="1">
      <alignment vertical="center"/>
    </xf>
    <xf numFmtId="183" fontId="10" fillId="31" borderId="9" xfId="33" applyNumberFormat="1" applyFont="1" applyFill="1" applyBorder="1" applyAlignment="1">
      <alignment vertical="center"/>
    </xf>
    <xf numFmtId="10" fontId="10" fillId="31" borderId="4" xfId="33" applyNumberFormat="1" applyFont="1" applyFill="1" applyBorder="1" applyAlignment="1">
      <alignment vertical="center"/>
    </xf>
    <xf numFmtId="183" fontId="10" fillId="31" borderId="4" xfId="33" applyNumberFormat="1" applyFont="1" applyFill="1" applyBorder="1" applyAlignment="1">
      <alignment vertical="center"/>
    </xf>
    <xf numFmtId="10" fontId="10" fillId="27" borderId="10" xfId="26" applyNumberFormat="1" applyFont="1" applyFill="1" applyBorder="1" applyAlignment="1">
      <alignment vertical="center"/>
    </xf>
    <xf numFmtId="10" fontId="10" fillId="27" borderId="53" xfId="26" applyNumberFormat="1" applyFont="1" applyFill="1" applyBorder="1" applyAlignment="1">
      <alignment vertical="center"/>
    </xf>
    <xf numFmtId="179" fontId="10" fillId="19" borderId="10" xfId="26" applyNumberFormat="1" applyFont="1" applyFill="1" applyBorder="1" applyAlignment="1">
      <alignment vertical="center"/>
    </xf>
    <xf numFmtId="187" fontId="10" fillId="27" borderId="10" xfId="26" applyNumberFormat="1" applyFont="1" applyFill="1" applyBorder="1" applyAlignment="1">
      <alignment vertical="center"/>
    </xf>
    <xf numFmtId="10" fontId="10" fillId="20" borderId="86" xfId="26" applyNumberFormat="1" applyFont="1" applyFill="1" applyBorder="1" applyAlignment="1">
      <alignment vertical="center"/>
    </xf>
    <xf numFmtId="10" fontId="10" fillId="27" borderId="47" xfId="26" applyNumberFormat="1" applyFont="1" applyFill="1" applyBorder="1" applyAlignment="1">
      <alignment vertical="center"/>
    </xf>
    <xf numFmtId="9" fontId="10" fillId="22" borderId="13" xfId="26" applyFont="1" applyFill="1" applyBorder="1" applyAlignment="1">
      <alignment vertical="center"/>
    </xf>
    <xf numFmtId="179" fontId="10" fillId="23" borderId="1" xfId="26" applyNumberFormat="1" applyFont="1" applyFill="1" applyBorder="1" applyAlignment="1">
      <alignment vertical="center"/>
    </xf>
    <xf numFmtId="9" fontId="10" fillId="23" borderId="1" xfId="26" applyNumberFormat="1" applyFont="1" applyFill="1" applyBorder="1" applyAlignment="1">
      <alignment vertical="center"/>
    </xf>
    <xf numFmtId="9" fontId="10" fillId="8" borderId="1" xfId="26" applyNumberFormat="1" applyFont="1" applyFill="1" applyBorder="1" applyAlignment="1">
      <alignment horizontal="right" vertical="center"/>
    </xf>
    <xf numFmtId="179" fontId="10" fillId="8" borderId="1" xfId="26" applyNumberFormat="1" applyFont="1" applyFill="1" applyBorder="1" applyAlignment="1">
      <alignment horizontal="right" vertical="center"/>
    </xf>
    <xf numFmtId="10" fontId="10" fillId="23" borderId="1" xfId="26" applyNumberFormat="1" applyFont="1" applyFill="1" applyBorder="1" applyAlignment="1">
      <alignment horizontal="right" vertical="center"/>
    </xf>
    <xf numFmtId="10" fontId="10" fillId="27" borderId="10" xfId="26" applyNumberFormat="1" applyFont="1" applyFill="1" applyBorder="1" applyAlignment="1">
      <alignment horizontal="right" vertical="center"/>
    </xf>
    <xf numFmtId="10" fontId="10" fillId="8" borderId="1" xfId="26" applyNumberFormat="1" applyFont="1" applyFill="1" applyBorder="1" applyAlignment="1">
      <alignment horizontal="right" vertical="center"/>
    </xf>
    <xf numFmtId="196" fontId="10" fillId="8" borderId="1" xfId="26" applyNumberFormat="1" applyFont="1" applyFill="1" applyBorder="1" applyAlignment="1">
      <alignment horizontal="right" vertical="center"/>
    </xf>
    <xf numFmtId="38" fontId="10" fillId="16" borderId="23" xfId="29" applyNumberFormat="1" applyFont="1" applyFill="1" applyBorder="1" applyAlignment="1">
      <alignment vertical="center"/>
    </xf>
    <xf numFmtId="38" fontId="16" fillId="9" borderId="3" xfId="29" applyNumberFormat="1" applyFont="1" applyFill="1" applyBorder="1" applyAlignment="1">
      <alignment vertical="center"/>
    </xf>
    <xf numFmtId="38" fontId="16" fillId="10" borderId="3" xfId="29" applyNumberFormat="1" applyFont="1" applyFill="1" applyBorder="1" applyAlignment="1">
      <alignment vertical="center"/>
    </xf>
    <xf numFmtId="38" fontId="16" fillId="5" borderId="32" xfId="29" applyNumberFormat="1" applyFont="1" applyFill="1" applyBorder="1" applyAlignment="1">
      <alignment vertical="center"/>
    </xf>
    <xf numFmtId="38" fontId="16" fillId="18" borderId="32" xfId="29" applyNumberFormat="1" applyFont="1" applyFill="1" applyBorder="1" applyAlignment="1">
      <alignment vertical="center"/>
    </xf>
    <xf numFmtId="38" fontId="16" fillId="36" borderId="3" xfId="29" applyNumberFormat="1" applyFont="1" applyFill="1" applyBorder="1" applyAlignment="1">
      <alignment vertical="center"/>
    </xf>
    <xf numFmtId="182" fontId="10" fillId="0" borderId="0" xfId="33" applyNumberFormat="1" applyFont="1" applyFill="1" applyAlignment="1">
      <alignment vertical="center"/>
    </xf>
    <xf numFmtId="179" fontId="10" fillId="8" borderId="0" xfId="33" applyNumberFormat="1" applyFont="1" applyFill="1" applyAlignment="1">
      <alignment vertical="center"/>
    </xf>
    <xf numFmtId="10" fontId="10" fillId="8" borderId="0" xfId="33" applyNumberFormat="1" applyFont="1" applyFill="1" applyAlignment="1">
      <alignment vertical="center"/>
    </xf>
    <xf numFmtId="177" fontId="10" fillId="27" borderId="1" xfId="33" applyNumberFormat="1" applyFont="1" applyFill="1" applyBorder="1" applyAlignment="1">
      <alignment vertical="center"/>
    </xf>
    <xf numFmtId="0" fontId="10" fillId="8" borderId="0" xfId="33" applyFont="1" applyFill="1" applyAlignment="1">
      <alignment vertical="center" wrapText="1"/>
    </xf>
    <xf numFmtId="38" fontId="10" fillId="28" borderId="40" xfId="29" applyNumberFormat="1" applyFont="1" applyFill="1" applyBorder="1" applyAlignment="1">
      <alignment vertical="center"/>
    </xf>
    <xf numFmtId="38" fontId="16" fillId="0" borderId="41" xfId="29" applyNumberFormat="1" applyFont="1" applyFill="1" applyBorder="1" applyAlignment="1">
      <alignment vertical="center"/>
    </xf>
    <xf numFmtId="0" fontId="10" fillId="27" borderId="0" xfId="33" applyFont="1" applyFill="1" applyAlignment="1">
      <alignment vertical="center" wrapText="1"/>
    </xf>
    <xf numFmtId="0" fontId="10" fillId="27" borderId="0" xfId="33" applyFont="1" applyFill="1" applyBorder="1" applyAlignment="1">
      <alignment vertical="center" wrapText="1"/>
    </xf>
    <xf numFmtId="38" fontId="16" fillId="27" borderId="0" xfId="29" applyNumberFormat="1" applyFont="1" applyFill="1" applyBorder="1" applyAlignment="1">
      <alignment vertical="center"/>
    </xf>
    <xf numFmtId="0" fontId="33" fillId="8" borderId="0" xfId="33" applyFont="1" applyFill="1" applyAlignment="1">
      <alignment vertical="center"/>
    </xf>
    <xf numFmtId="0" fontId="10" fillId="27" borderId="90" xfId="33" applyFont="1" applyFill="1" applyBorder="1" applyAlignment="1">
      <alignment vertical="center" wrapText="1"/>
    </xf>
    <xf numFmtId="38" fontId="16" fillId="27" borderId="41" xfId="29" applyNumberFormat="1" applyFont="1" applyFill="1" applyBorder="1" applyAlignment="1">
      <alignment vertical="center"/>
    </xf>
    <xf numFmtId="9" fontId="10" fillId="8" borderId="95" xfId="33" applyNumberFormat="1" applyFont="1" applyFill="1" applyBorder="1" applyAlignment="1">
      <alignment vertical="center"/>
    </xf>
    <xf numFmtId="38" fontId="16" fillId="25" borderId="52" xfId="29" applyNumberFormat="1" applyFont="1" applyFill="1" applyBorder="1" applyAlignment="1">
      <alignment vertical="center"/>
    </xf>
    <xf numFmtId="38" fontId="10" fillId="27" borderId="1" xfId="29" applyFont="1" applyFill="1" applyBorder="1" applyAlignment="1">
      <alignment horizontal="right" vertical="center"/>
    </xf>
    <xf numFmtId="38" fontId="10" fillId="8" borderId="1" xfId="29" applyFont="1" applyFill="1" applyBorder="1" applyAlignment="1">
      <alignment horizontal="right" vertical="center"/>
    </xf>
    <xf numFmtId="38" fontId="10" fillId="8" borderId="11" xfId="29" applyFont="1" applyFill="1" applyBorder="1" applyAlignment="1">
      <alignment horizontal="right" vertical="center"/>
    </xf>
    <xf numFmtId="38" fontId="10" fillId="20" borderId="40" xfId="29" applyFont="1" applyFill="1" applyBorder="1" applyAlignment="1">
      <alignment horizontal="right" vertical="center"/>
    </xf>
    <xf numFmtId="38" fontId="10" fillId="8" borderId="49" xfId="29" applyFont="1" applyFill="1" applyBorder="1" applyAlignment="1">
      <alignment horizontal="right" vertical="center"/>
    </xf>
    <xf numFmtId="38" fontId="10" fillId="22" borderId="4" xfId="29" applyFont="1" applyFill="1" applyBorder="1" applyAlignment="1">
      <alignment horizontal="right" vertical="center"/>
    </xf>
    <xf numFmtId="0" fontId="34" fillId="8" borderId="11" xfId="33" applyFont="1" applyFill="1" applyBorder="1" applyAlignment="1">
      <alignment vertical="center"/>
    </xf>
    <xf numFmtId="200" fontId="10" fillId="8" borderId="1" xfId="26" applyNumberFormat="1" applyFont="1" applyFill="1" applyBorder="1" applyAlignment="1">
      <alignment horizontal="right" vertical="center"/>
    </xf>
    <xf numFmtId="179" fontId="10" fillId="23" borderId="1" xfId="26" applyNumberFormat="1" applyFont="1" applyFill="1" applyBorder="1" applyAlignment="1">
      <alignment horizontal="right" vertical="center"/>
    </xf>
    <xf numFmtId="0" fontId="14" fillId="0" borderId="0" xfId="0" applyFont="1">
      <alignment vertical="center"/>
    </xf>
    <xf numFmtId="0" fontId="14" fillId="0" borderId="0" xfId="0" applyFont="1" applyBorder="1">
      <alignment vertical="center"/>
    </xf>
    <xf numFmtId="0" fontId="13" fillId="0" borderId="0" xfId="0" applyFont="1">
      <alignment vertical="center"/>
    </xf>
    <xf numFmtId="202" fontId="14" fillId="0" borderId="0" xfId="0" applyNumberFormat="1" applyFont="1">
      <alignment vertical="center"/>
    </xf>
    <xf numFmtId="0" fontId="41" fillId="0" borderId="0" xfId="0" applyFont="1" applyAlignment="1">
      <alignment horizontal="center" vertical="center" wrapText="1"/>
    </xf>
    <xf numFmtId="0" fontId="10" fillId="40" borderId="30" xfId="33" applyFont="1" applyFill="1" applyBorder="1" applyAlignment="1">
      <alignment horizontal="center" vertical="center" wrapText="1"/>
    </xf>
    <xf numFmtId="0" fontId="24" fillId="40" borderId="31" xfId="33" applyFont="1" applyFill="1" applyBorder="1" applyAlignment="1">
      <alignment horizontal="center" vertical="center"/>
    </xf>
    <xf numFmtId="0" fontId="24" fillId="40" borderId="62" xfId="33" applyFont="1" applyFill="1" applyBorder="1" applyAlignment="1">
      <alignment horizontal="center" vertical="center"/>
    </xf>
    <xf numFmtId="0" fontId="7" fillId="0" borderId="0" xfId="28" applyAlignment="1" applyProtection="1">
      <alignment vertical="center"/>
    </xf>
    <xf numFmtId="176" fontId="10" fillId="27" borderId="0" xfId="33" applyNumberFormat="1" applyFont="1" applyFill="1" applyBorder="1" applyAlignment="1">
      <alignment vertical="center"/>
    </xf>
    <xf numFmtId="0" fontId="10" fillId="22" borderId="67" xfId="33" applyFont="1" applyFill="1" applyBorder="1" applyAlignment="1">
      <alignment vertical="center"/>
    </xf>
    <xf numFmtId="0" fontId="0" fillId="0" borderId="0" xfId="0" quotePrefix="1" applyFill="1">
      <alignment vertical="center"/>
    </xf>
    <xf numFmtId="49" fontId="30" fillId="0" borderId="0" xfId="33" applyNumberFormat="1" applyFont="1" applyFill="1" applyBorder="1" applyAlignment="1">
      <alignment horizontal="left" vertical="center"/>
    </xf>
    <xf numFmtId="201" fontId="14" fillId="0" borderId="0" xfId="0" applyNumberFormat="1" applyFont="1" applyBorder="1">
      <alignment vertical="center"/>
    </xf>
    <xf numFmtId="202" fontId="14" fillId="0" borderId="0" xfId="0" applyNumberFormat="1" applyFont="1" applyBorder="1">
      <alignment vertical="center"/>
    </xf>
    <xf numFmtId="0" fontId="14" fillId="0" borderId="0" xfId="0" applyFont="1" applyBorder="1" applyAlignment="1">
      <alignment vertical="center" wrapText="1"/>
    </xf>
    <xf numFmtId="202" fontId="14" fillId="0" borderId="0" xfId="0" applyNumberFormat="1" applyFont="1" applyBorder="1" applyAlignment="1">
      <alignment vertical="center" wrapText="1"/>
    </xf>
    <xf numFmtId="38" fontId="10" fillId="29" borderId="1" xfId="29" applyNumberFormat="1" applyFont="1" applyFill="1" applyBorder="1" applyAlignment="1">
      <alignment vertical="center"/>
    </xf>
    <xf numFmtId="38" fontId="10" fillId="41" borderId="1" xfId="29" applyNumberFormat="1" applyFont="1" applyFill="1" applyBorder="1" applyAlignment="1">
      <alignment vertical="center"/>
    </xf>
    <xf numFmtId="38" fontId="10" fillId="29" borderId="3" xfId="29" applyNumberFormat="1" applyFont="1" applyFill="1" applyBorder="1" applyAlignment="1">
      <alignment vertical="center"/>
    </xf>
    <xf numFmtId="38" fontId="10" fillId="16" borderId="39" xfId="29" applyNumberFormat="1" applyFont="1" applyFill="1" applyBorder="1" applyAlignment="1">
      <alignment vertical="center"/>
    </xf>
    <xf numFmtId="38" fontId="16" fillId="3" borderId="3" xfId="29" applyNumberFormat="1" applyFont="1" applyFill="1" applyBorder="1" applyAlignment="1">
      <alignment vertical="center"/>
    </xf>
    <xf numFmtId="38" fontId="16" fillId="4" borderId="3" xfId="29" applyNumberFormat="1" applyFont="1" applyFill="1" applyBorder="1" applyAlignment="1">
      <alignment vertical="center"/>
    </xf>
    <xf numFmtId="38" fontId="10" fillId="28" borderId="39" xfId="29" applyNumberFormat="1" applyFont="1" applyFill="1" applyBorder="1" applyAlignment="1">
      <alignment vertical="center"/>
    </xf>
    <xf numFmtId="38" fontId="16" fillId="25" borderId="26" xfId="29" applyNumberFormat="1" applyFont="1" applyFill="1" applyBorder="1" applyAlignment="1">
      <alignment vertical="center"/>
    </xf>
    <xf numFmtId="38" fontId="16" fillId="0" borderId="97" xfId="29" applyNumberFormat="1" applyFont="1" applyFill="1" applyBorder="1" applyAlignment="1">
      <alignment vertical="center"/>
    </xf>
    <xf numFmtId="38" fontId="16" fillId="13" borderId="32" xfId="29" applyNumberFormat="1" applyFont="1" applyFill="1" applyBorder="1" applyAlignment="1">
      <alignment vertical="center"/>
    </xf>
    <xf numFmtId="38" fontId="16" fillId="27" borderId="97" xfId="29" applyNumberFormat="1" applyFont="1" applyFill="1" applyBorder="1" applyAlignment="1">
      <alignment vertical="center"/>
    </xf>
    <xf numFmtId="38" fontId="10" fillId="34" borderId="1" xfId="29" applyNumberFormat="1" applyFont="1" applyFill="1" applyBorder="1" applyAlignment="1">
      <alignment vertical="center"/>
    </xf>
    <xf numFmtId="38" fontId="10" fillId="34" borderId="3" xfId="29" applyNumberFormat="1" applyFont="1" applyFill="1" applyBorder="1" applyAlignment="1">
      <alignment vertical="center"/>
    </xf>
    <xf numFmtId="40" fontId="10" fillId="11" borderId="30" xfId="29" applyNumberFormat="1" applyFont="1" applyFill="1" applyBorder="1" applyAlignment="1">
      <alignment horizontal="center" vertical="center"/>
    </xf>
    <xf numFmtId="38" fontId="16" fillId="3" borderId="20" xfId="29" applyNumberFormat="1" applyFont="1" applyFill="1" applyBorder="1" applyAlignment="1">
      <alignment vertical="center"/>
    </xf>
    <xf numFmtId="38" fontId="10" fillId="16" borderId="71" xfId="29" applyNumberFormat="1" applyFont="1" applyFill="1" applyBorder="1" applyAlignment="1">
      <alignment vertical="center"/>
    </xf>
    <xf numFmtId="38" fontId="10" fillId="16" borderId="83" xfId="29" applyNumberFormat="1" applyFont="1" applyFill="1" applyBorder="1" applyAlignment="1">
      <alignment vertical="center"/>
    </xf>
    <xf numFmtId="38" fontId="10" fillId="34" borderId="20" xfId="29" applyNumberFormat="1" applyFont="1" applyFill="1" applyBorder="1" applyAlignment="1">
      <alignment vertical="center"/>
    </xf>
    <xf numFmtId="38" fontId="16" fillId="9" borderId="20" xfId="29" applyNumberFormat="1" applyFont="1" applyFill="1" applyBorder="1" applyAlignment="1">
      <alignment vertical="center"/>
    </xf>
    <xf numFmtId="38" fontId="16" fillId="36" borderId="20" xfId="29" applyNumberFormat="1" applyFont="1" applyFill="1" applyBorder="1" applyAlignment="1">
      <alignment vertical="center"/>
    </xf>
    <xf numFmtId="38" fontId="16" fillId="10" borderId="20" xfId="29" applyNumberFormat="1" applyFont="1" applyFill="1" applyBorder="1" applyAlignment="1">
      <alignment vertical="center"/>
    </xf>
    <xf numFmtId="38" fontId="16" fillId="4" borderId="20" xfId="29" applyNumberFormat="1" applyFont="1" applyFill="1" applyBorder="1" applyAlignment="1">
      <alignment vertical="center"/>
    </xf>
    <xf numFmtId="38" fontId="16" fillId="5" borderId="30" xfId="29" applyNumberFormat="1" applyFont="1" applyFill="1" applyBorder="1" applyAlignment="1">
      <alignment vertical="center"/>
    </xf>
    <xf numFmtId="38" fontId="16" fillId="18" borderId="30" xfId="29" applyNumberFormat="1" applyFont="1" applyFill="1" applyBorder="1" applyAlignment="1">
      <alignment vertical="center"/>
    </xf>
    <xf numFmtId="38" fontId="10" fillId="28" borderId="71" xfId="29" applyNumberFormat="1" applyFont="1" applyFill="1" applyBorder="1" applyAlignment="1">
      <alignment vertical="center"/>
    </xf>
    <xf numFmtId="38" fontId="16" fillId="25" borderId="51" xfId="29" applyNumberFormat="1" applyFont="1" applyFill="1" applyBorder="1" applyAlignment="1">
      <alignment vertical="center"/>
    </xf>
    <xf numFmtId="38" fontId="16" fillId="0" borderId="55" xfId="29" applyNumberFormat="1" applyFont="1" applyFill="1" applyBorder="1" applyAlignment="1">
      <alignment vertical="center"/>
    </xf>
    <xf numFmtId="38" fontId="16" fillId="13" borderId="30" xfId="29" applyNumberFormat="1" applyFont="1" applyFill="1" applyBorder="1" applyAlignment="1">
      <alignment vertical="center"/>
    </xf>
    <xf numFmtId="38" fontId="10" fillId="29" borderId="20" xfId="29" applyNumberFormat="1" applyFont="1" applyFill="1" applyBorder="1" applyAlignment="1">
      <alignment vertical="center"/>
    </xf>
    <xf numFmtId="38" fontId="16" fillId="27" borderId="55" xfId="29" applyNumberFormat="1" applyFont="1" applyFill="1" applyBorder="1" applyAlignment="1">
      <alignment vertical="center"/>
    </xf>
    <xf numFmtId="0" fontId="36" fillId="0" borderId="0" xfId="33" applyFont="1" applyFill="1" applyAlignment="1"/>
    <xf numFmtId="0" fontId="36" fillId="0" borderId="0" xfId="33" applyFont="1" applyFill="1"/>
    <xf numFmtId="0" fontId="37" fillId="0" borderId="0" xfId="33" applyFont="1" applyFill="1"/>
    <xf numFmtId="0" fontId="7" fillId="35" borderId="0" xfId="28" applyFill="1" applyAlignment="1" applyProtection="1">
      <alignment vertical="center"/>
    </xf>
    <xf numFmtId="0" fontId="0" fillId="35" borderId="0" xfId="0" applyFill="1">
      <alignment vertical="center"/>
    </xf>
    <xf numFmtId="0" fontId="14" fillId="35" borderId="0" xfId="0" applyFont="1" applyFill="1">
      <alignment vertical="center"/>
    </xf>
    <xf numFmtId="49" fontId="30" fillId="35" borderId="0" xfId="33" applyNumberFormat="1" applyFont="1" applyFill="1" applyBorder="1" applyAlignment="1">
      <alignment horizontal="left" vertical="center"/>
    </xf>
    <xf numFmtId="0" fontId="14" fillId="35" borderId="70" xfId="0" applyFont="1" applyFill="1" applyBorder="1">
      <alignment vertical="center"/>
    </xf>
    <xf numFmtId="0" fontId="47" fillId="35" borderId="70" xfId="0" applyFont="1" applyFill="1" applyBorder="1" applyAlignment="1">
      <alignment horizontal="left" vertical="top" wrapText="1"/>
    </xf>
    <xf numFmtId="0" fontId="14" fillId="35" borderId="0" xfId="0" applyFont="1" applyFill="1" applyBorder="1">
      <alignment vertical="center"/>
    </xf>
    <xf numFmtId="0" fontId="36" fillId="35" borderId="0" xfId="0" applyFont="1" applyFill="1" applyBorder="1" applyAlignment="1">
      <alignment horizontal="left" vertical="center" wrapText="1"/>
    </xf>
    <xf numFmtId="203" fontId="14" fillId="35" borderId="0" xfId="0" applyNumberFormat="1" applyFont="1" applyFill="1" applyBorder="1">
      <alignment vertical="center"/>
    </xf>
    <xf numFmtId="0" fontId="14" fillId="35" borderId="85" xfId="0" applyFont="1" applyFill="1" applyBorder="1">
      <alignment vertical="center"/>
    </xf>
    <xf numFmtId="0" fontId="14" fillId="19" borderId="0" xfId="0" applyFont="1" applyFill="1">
      <alignment vertical="center"/>
    </xf>
    <xf numFmtId="0" fontId="0" fillId="19" borderId="0" xfId="0" applyFill="1">
      <alignment vertical="center"/>
    </xf>
    <xf numFmtId="0" fontId="14" fillId="19" borderId="70" xfId="0" applyFont="1" applyFill="1" applyBorder="1">
      <alignment vertical="center"/>
    </xf>
    <xf numFmtId="0" fontId="14" fillId="19" borderId="70" xfId="0" applyFont="1" applyFill="1" applyBorder="1" applyAlignment="1">
      <alignment vertical="center" wrapText="1"/>
    </xf>
    <xf numFmtId="202" fontId="14" fillId="19" borderId="70" xfId="0" applyNumberFormat="1" applyFont="1" applyFill="1" applyBorder="1" applyAlignment="1">
      <alignment vertical="center" wrapText="1"/>
    </xf>
    <xf numFmtId="0" fontId="14" fillId="42" borderId="0" xfId="0" applyFont="1" applyFill="1">
      <alignment vertical="center"/>
    </xf>
    <xf numFmtId="0" fontId="0" fillId="42" borderId="0" xfId="0" applyFill="1">
      <alignment vertical="center"/>
    </xf>
    <xf numFmtId="0" fontId="14" fillId="42" borderId="70" xfId="0" applyFont="1" applyFill="1" applyBorder="1">
      <alignment vertical="center"/>
    </xf>
    <xf numFmtId="0" fontId="14" fillId="42" borderId="70" xfId="0" applyFont="1" applyFill="1" applyBorder="1" applyAlignment="1">
      <alignment vertical="center" wrapText="1"/>
    </xf>
    <xf numFmtId="202" fontId="14" fillId="42" borderId="70" xfId="0" applyNumberFormat="1" applyFont="1" applyFill="1" applyBorder="1" applyAlignment="1">
      <alignment vertical="center" wrapText="1"/>
    </xf>
    <xf numFmtId="0" fontId="7" fillId="21" borderId="0" xfId="28" quotePrefix="1" applyFill="1" applyAlignment="1" applyProtection="1">
      <alignment vertical="center"/>
    </xf>
    <xf numFmtId="0" fontId="0" fillId="21" borderId="0" xfId="0" applyFill="1">
      <alignment vertical="center"/>
    </xf>
    <xf numFmtId="0" fontId="14" fillId="21" borderId="0" xfId="0" applyFont="1" applyFill="1">
      <alignment vertical="center"/>
    </xf>
    <xf numFmtId="201" fontId="14" fillId="21" borderId="0" xfId="0" applyNumberFormat="1" applyFont="1" applyFill="1">
      <alignment vertical="center"/>
    </xf>
    <xf numFmtId="0" fontId="36" fillId="21" borderId="0" xfId="33" applyFont="1" applyFill="1" applyAlignment="1">
      <alignment wrapText="1"/>
    </xf>
    <xf numFmtId="0" fontId="14" fillId="21" borderId="85" xfId="0" applyFont="1" applyFill="1" applyBorder="1">
      <alignment vertical="center"/>
    </xf>
    <xf numFmtId="201" fontId="14" fillId="21" borderId="85" xfId="0" applyNumberFormat="1" applyFont="1" applyFill="1" applyBorder="1">
      <alignment vertical="center"/>
    </xf>
    <xf numFmtId="0" fontId="14" fillId="21" borderId="0" xfId="0" applyFont="1" applyFill="1" applyBorder="1">
      <alignment vertical="center"/>
    </xf>
    <xf numFmtId="201" fontId="14" fillId="21" borderId="0" xfId="0" applyNumberFormat="1" applyFont="1" applyFill="1" applyBorder="1">
      <alignment vertical="center"/>
    </xf>
    <xf numFmtId="0" fontId="36" fillId="21" borderId="0" xfId="33" applyFont="1" applyFill="1"/>
    <xf numFmtId="0" fontId="37" fillId="21" borderId="0" xfId="33" applyFont="1" applyFill="1" applyAlignment="1">
      <alignment wrapText="1"/>
    </xf>
    <xf numFmtId="202" fontId="14" fillId="19" borderId="0" xfId="0" applyNumberFormat="1" applyFont="1" applyFill="1" applyBorder="1">
      <alignment vertical="center"/>
    </xf>
    <xf numFmtId="0" fontId="52" fillId="19" borderId="0" xfId="33" applyFont="1" applyFill="1" applyAlignment="1">
      <alignment vertical="top" wrapText="1"/>
    </xf>
    <xf numFmtId="0" fontId="51" fillId="0" borderId="0" xfId="33" applyFont="1" applyFill="1" applyAlignment="1"/>
    <xf numFmtId="0" fontId="51" fillId="0" borderId="0" xfId="33" applyFont="1" applyFill="1" applyAlignment="1">
      <alignment vertical="top" wrapText="1"/>
    </xf>
    <xf numFmtId="0" fontId="7" fillId="19" borderId="0" xfId="28" applyFill="1" applyAlignment="1" applyProtection="1">
      <alignment vertical="center"/>
    </xf>
    <xf numFmtId="201" fontId="14" fillId="19" borderId="0" xfId="0" applyNumberFormat="1" applyFont="1" applyFill="1">
      <alignment vertical="center"/>
    </xf>
    <xf numFmtId="0" fontId="41" fillId="19" borderId="0" xfId="0" applyFont="1" applyFill="1" applyAlignment="1">
      <alignment vertical="center" wrapText="1"/>
    </xf>
    <xf numFmtId="0" fontId="14" fillId="19" borderId="85" xfId="0" applyFont="1" applyFill="1" applyBorder="1">
      <alignment vertical="center"/>
    </xf>
    <xf numFmtId="202" fontId="14" fillId="19" borderId="85" xfId="0" applyNumberFormat="1" applyFont="1" applyFill="1" applyBorder="1">
      <alignment vertical="center"/>
    </xf>
    <xf numFmtId="0" fontId="36" fillId="19" borderId="0" xfId="0" applyFont="1" applyFill="1" applyAlignment="1">
      <alignment vertical="center" wrapText="1"/>
    </xf>
    <xf numFmtId="0" fontId="14" fillId="19" borderId="0" xfId="0" applyFont="1" applyFill="1" applyBorder="1">
      <alignment vertical="center"/>
    </xf>
    <xf numFmtId="0" fontId="41" fillId="19" borderId="0" xfId="0" applyFont="1" applyFill="1">
      <alignment vertical="center"/>
    </xf>
    <xf numFmtId="0" fontId="14" fillId="21" borderId="70" xfId="0" applyFont="1" applyFill="1" applyBorder="1" applyAlignment="1">
      <alignment vertical="center" wrapText="1"/>
    </xf>
    <xf numFmtId="202" fontId="14" fillId="21" borderId="70" xfId="0" applyNumberFormat="1" applyFont="1" applyFill="1" applyBorder="1" applyAlignment="1">
      <alignment vertical="center" wrapText="1"/>
    </xf>
    <xf numFmtId="0" fontId="7" fillId="43" borderId="0" xfId="28" applyFill="1" applyAlignment="1" applyProtection="1">
      <alignment vertical="center"/>
    </xf>
    <xf numFmtId="0" fontId="0" fillId="43" borderId="0" xfId="0" applyFill="1">
      <alignment vertical="center"/>
    </xf>
    <xf numFmtId="0" fontId="14" fillId="43" borderId="0" xfId="0" applyFont="1" applyFill="1">
      <alignment vertical="center"/>
    </xf>
    <xf numFmtId="202" fontId="14" fillId="43" borderId="0" xfId="0" applyNumberFormat="1" applyFont="1" applyFill="1">
      <alignment vertical="center"/>
    </xf>
    <xf numFmtId="0" fontId="53" fillId="43" borderId="0" xfId="33" applyFont="1" applyFill="1" applyAlignment="1">
      <alignment wrapText="1"/>
    </xf>
    <xf numFmtId="0" fontId="14" fillId="43" borderId="70" xfId="0" applyFont="1" applyFill="1" applyBorder="1">
      <alignment vertical="center"/>
    </xf>
    <xf numFmtId="0" fontId="14" fillId="43" borderId="70" xfId="0" applyFont="1" applyFill="1" applyBorder="1" applyAlignment="1">
      <alignment vertical="center" wrapText="1"/>
    </xf>
    <xf numFmtId="202" fontId="14" fillId="43" borderId="70" xfId="0" applyNumberFormat="1" applyFont="1" applyFill="1" applyBorder="1" applyAlignment="1">
      <alignment vertical="center" wrapText="1"/>
    </xf>
    <xf numFmtId="0" fontId="21" fillId="43" borderId="0" xfId="33" applyFont="1" applyFill="1"/>
    <xf numFmtId="0" fontId="14" fillId="43" borderId="85" xfId="0" applyFont="1" applyFill="1" applyBorder="1">
      <alignment vertical="center"/>
    </xf>
    <xf numFmtId="202" fontId="14" fillId="43" borderId="85" xfId="0" applyNumberFormat="1" applyFont="1" applyFill="1" applyBorder="1">
      <alignment vertical="center"/>
    </xf>
    <xf numFmtId="0" fontId="21" fillId="43" borderId="0" xfId="33" applyFont="1" applyFill="1" applyAlignment="1">
      <alignment wrapText="1"/>
    </xf>
    <xf numFmtId="177" fontId="10" fillId="27" borderId="9" xfId="33" applyNumberFormat="1" applyFont="1" applyFill="1" applyBorder="1" applyAlignment="1">
      <alignment vertical="center"/>
    </xf>
    <xf numFmtId="38" fontId="10" fillId="8" borderId="1" xfId="29" applyNumberFormat="1" applyFont="1" applyFill="1" applyBorder="1" applyAlignment="1">
      <alignment horizontal="right" vertical="center"/>
    </xf>
    <xf numFmtId="38" fontId="10" fillId="33" borderId="1" xfId="29" applyNumberFormat="1" applyFont="1" applyFill="1" applyBorder="1" applyAlignment="1">
      <alignment horizontal="right" vertical="center"/>
    </xf>
    <xf numFmtId="10" fontId="10" fillId="33" borderId="1" xfId="26" applyNumberFormat="1" applyFont="1" applyFill="1" applyBorder="1" applyAlignment="1">
      <alignment vertical="center"/>
    </xf>
    <xf numFmtId="38" fontId="10" fillId="21" borderId="1" xfId="29" applyNumberFormat="1" applyFont="1" applyFill="1" applyBorder="1" applyAlignment="1">
      <alignment horizontal="right" vertical="center"/>
    </xf>
    <xf numFmtId="10" fontId="10" fillId="21" borderId="1" xfId="26" applyNumberFormat="1" applyFont="1" applyFill="1" applyBorder="1" applyAlignment="1">
      <alignment vertical="center"/>
    </xf>
    <xf numFmtId="38" fontId="10" fillId="21" borderId="1" xfId="29" applyFont="1" applyFill="1" applyBorder="1" applyAlignment="1">
      <alignment horizontal="right" vertical="center"/>
    </xf>
    <xf numFmtId="38" fontId="10" fillId="33" borderId="1" xfId="29" applyFont="1" applyFill="1" applyBorder="1" applyAlignment="1">
      <alignment horizontal="right" vertical="center"/>
    </xf>
    <xf numFmtId="204" fontId="10" fillId="8" borderId="1" xfId="26" applyNumberFormat="1" applyFont="1" applyFill="1" applyBorder="1" applyAlignment="1">
      <alignment horizontal="right" vertical="center"/>
    </xf>
    <xf numFmtId="206" fontId="10" fillId="19" borderId="1" xfId="26" applyNumberFormat="1" applyFont="1" applyFill="1" applyBorder="1" applyAlignment="1">
      <alignment vertical="center"/>
    </xf>
    <xf numFmtId="206" fontId="10" fillId="8" borderId="1" xfId="26" applyNumberFormat="1" applyFont="1" applyFill="1" applyBorder="1" applyAlignment="1">
      <alignment vertical="center"/>
    </xf>
    <xf numFmtId="206" fontId="10" fillId="20" borderId="40" xfId="26" applyNumberFormat="1" applyFont="1" applyFill="1" applyBorder="1" applyAlignment="1">
      <alignment vertical="center"/>
    </xf>
    <xf numFmtId="206" fontId="10" fillId="21" borderId="1" xfId="26" applyNumberFormat="1" applyFont="1" applyFill="1" applyBorder="1" applyAlignment="1">
      <alignment vertical="center"/>
    </xf>
    <xf numFmtId="206" fontId="10" fillId="33" borderId="1" xfId="26" applyNumberFormat="1" applyFont="1" applyFill="1" applyBorder="1" applyAlignment="1">
      <alignment vertical="center"/>
    </xf>
    <xf numFmtId="206" fontId="10" fillId="22" borderId="4" xfId="26" applyNumberFormat="1" applyFont="1" applyFill="1" applyBorder="1" applyAlignment="1">
      <alignment vertical="center"/>
    </xf>
    <xf numFmtId="200" fontId="10" fillId="8" borderId="1" xfId="26" applyNumberFormat="1" applyFont="1" applyFill="1" applyBorder="1" applyAlignment="1">
      <alignment vertical="center"/>
    </xf>
    <xf numFmtId="9" fontId="10" fillId="8" borderId="9" xfId="26" applyNumberFormat="1" applyFont="1" applyFill="1" applyBorder="1" applyAlignment="1">
      <alignment vertical="center"/>
    </xf>
    <xf numFmtId="205" fontId="10" fillId="8" borderId="1" xfId="26" applyNumberFormat="1" applyFont="1" applyFill="1" applyBorder="1" applyAlignment="1">
      <alignment horizontal="right" vertical="center"/>
    </xf>
    <xf numFmtId="208" fontId="10" fillId="8" borderId="1" xfId="26" applyNumberFormat="1" applyFont="1" applyFill="1" applyBorder="1" applyAlignment="1">
      <alignment horizontal="right" vertical="center"/>
    </xf>
    <xf numFmtId="206" fontId="10" fillId="8" borderId="9" xfId="26" applyNumberFormat="1" applyFont="1" applyFill="1" applyBorder="1" applyAlignment="1">
      <alignment vertical="center"/>
    </xf>
    <xf numFmtId="10" fontId="10" fillId="21" borderId="10" xfId="26" applyNumberFormat="1" applyFont="1" applyFill="1" applyBorder="1" applyAlignment="1">
      <alignment vertical="center"/>
    </xf>
    <xf numFmtId="10" fontId="10" fillId="33" borderId="10" xfId="26" applyNumberFormat="1" applyFont="1" applyFill="1" applyBorder="1" applyAlignment="1">
      <alignment vertical="center"/>
    </xf>
    <xf numFmtId="177" fontId="46" fillId="8" borderId="1" xfId="33" applyNumberFormat="1" applyFont="1" applyFill="1" applyBorder="1" applyAlignment="1">
      <alignment vertical="center"/>
    </xf>
    <xf numFmtId="183" fontId="46" fillId="8" borderId="1" xfId="33" applyNumberFormat="1" applyFont="1" applyFill="1" applyBorder="1" applyAlignment="1">
      <alignment vertical="center"/>
    </xf>
    <xf numFmtId="183" fontId="10" fillId="8" borderId="54" xfId="33" applyNumberFormat="1" applyFont="1" applyFill="1" applyBorder="1" applyAlignment="1">
      <alignment vertical="center"/>
    </xf>
    <xf numFmtId="9" fontId="10" fillId="19" borderId="1" xfId="26" applyNumberFormat="1" applyFont="1" applyFill="1" applyBorder="1" applyAlignment="1">
      <alignment vertical="center"/>
    </xf>
    <xf numFmtId="187" fontId="10" fillId="8" borderId="1" xfId="26" applyNumberFormat="1" applyFont="1" applyFill="1" applyBorder="1" applyAlignment="1">
      <alignment vertical="center"/>
    </xf>
    <xf numFmtId="206" fontId="10" fillId="21" borderId="40" xfId="26" applyNumberFormat="1" applyFont="1" applyFill="1" applyBorder="1" applyAlignment="1">
      <alignment vertical="center"/>
    </xf>
    <xf numFmtId="206" fontId="10" fillId="39" borderId="1" xfId="26" applyNumberFormat="1" applyFont="1" applyFill="1" applyBorder="1" applyAlignment="1">
      <alignment horizontal="right" vertical="center"/>
    </xf>
    <xf numFmtId="206" fontId="10" fillId="27" borderId="1" xfId="26" applyNumberFormat="1" applyFont="1" applyFill="1" applyBorder="1" applyAlignment="1">
      <alignment vertical="center"/>
    </xf>
    <xf numFmtId="206" fontId="10" fillId="27" borderId="1" xfId="33" applyNumberFormat="1" applyFont="1" applyFill="1" applyBorder="1" applyAlignment="1">
      <alignment vertical="center"/>
    </xf>
    <xf numFmtId="206" fontId="10" fillId="27" borderId="1" xfId="26" applyNumberFormat="1" applyFont="1" applyFill="1" applyBorder="1" applyAlignment="1">
      <alignment horizontal="right" vertical="center"/>
    </xf>
    <xf numFmtId="206" fontId="10" fillId="33" borderId="4" xfId="26" applyNumberFormat="1" applyFont="1" applyFill="1" applyBorder="1" applyAlignment="1">
      <alignment vertical="center"/>
    </xf>
    <xf numFmtId="206" fontId="10" fillId="27" borderId="9" xfId="26" applyNumberFormat="1" applyFont="1" applyFill="1" applyBorder="1" applyAlignment="1">
      <alignment vertical="center"/>
    </xf>
    <xf numFmtId="187" fontId="10" fillId="27" borderId="1" xfId="26" applyNumberFormat="1" applyFont="1" applyFill="1" applyBorder="1" applyAlignment="1">
      <alignment vertical="center"/>
    </xf>
    <xf numFmtId="187" fontId="10" fillId="27" borderId="1" xfId="26" applyNumberFormat="1" applyFont="1" applyFill="1" applyBorder="1" applyAlignment="1">
      <alignment horizontal="right" vertical="center"/>
    </xf>
    <xf numFmtId="187" fontId="10" fillId="39" borderId="1" xfId="26" applyNumberFormat="1" applyFont="1" applyFill="1" applyBorder="1" applyAlignment="1">
      <alignment horizontal="right" vertical="center"/>
    </xf>
    <xf numFmtId="187" fontId="10" fillId="33" borderId="4" xfId="26" applyNumberFormat="1" applyFont="1" applyFill="1" applyBorder="1" applyAlignment="1">
      <alignment vertical="center"/>
    </xf>
    <xf numFmtId="187" fontId="10" fillId="27" borderId="9" xfId="26" applyNumberFormat="1" applyFont="1" applyFill="1" applyBorder="1" applyAlignment="1">
      <alignment vertical="center"/>
    </xf>
    <xf numFmtId="0" fontId="43" fillId="27" borderId="0" xfId="32" applyFont="1" applyFill="1"/>
    <xf numFmtId="0" fontId="10" fillId="8" borderId="1" xfId="33" applyFont="1" applyFill="1" applyBorder="1" applyAlignment="1">
      <alignment vertical="center"/>
    </xf>
    <xf numFmtId="0" fontId="10" fillId="8" borderId="9" xfId="33" applyFont="1" applyFill="1" applyBorder="1" applyAlignment="1">
      <alignment vertical="center"/>
    </xf>
    <xf numFmtId="0" fontId="10" fillId="8" borderId="4" xfId="33" applyFont="1" applyFill="1" applyBorder="1" applyAlignment="1">
      <alignment vertical="center"/>
    </xf>
    <xf numFmtId="0" fontId="10" fillId="8" borderId="1" xfId="33" applyFont="1" applyFill="1" applyBorder="1"/>
    <xf numFmtId="0" fontId="43" fillId="8" borderId="0" xfId="33" applyFont="1" applyFill="1" applyAlignment="1">
      <alignment vertical="center"/>
    </xf>
    <xf numFmtId="0" fontId="43" fillId="27" borderId="0" xfId="33" applyFont="1" applyFill="1" applyAlignment="1">
      <alignment vertical="center"/>
    </xf>
    <xf numFmtId="0" fontId="10" fillId="8" borderId="0" xfId="33" applyFont="1" applyFill="1" applyBorder="1" applyAlignment="1">
      <alignment vertical="center" wrapText="1"/>
    </xf>
    <xf numFmtId="180" fontId="26" fillId="8" borderId="0" xfId="33" applyNumberFormat="1" applyFont="1" applyFill="1" applyAlignment="1">
      <alignment horizontal="left" vertical="center"/>
    </xf>
    <xf numFmtId="0" fontId="14" fillId="27" borderId="0" xfId="33" applyFont="1" applyFill="1"/>
    <xf numFmtId="0" fontId="14" fillId="8" borderId="0" xfId="33" applyFont="1" applyFill="1"/>
    <xf numFmtId="180" fontId="26" fillId="8" borderId="0" xfId="33" applyNumberFormat="1" applyFont="1" applyFill="1"/>
    <xf numFmtId="0" fontId="48" fillId="8" borderId="0" xfId="33" applyFont="1" applyFill="1"/>
    <xf numFmtId="0" fontId="10" fillId="8" borderId="77" xfId="33" applyFont="1" applyFill="1" applyBorder="1" applyAlignment="1">
      <alignment vertical="center"/>
    </xf>
    <xf numFmtId="0" fontId="10" fillId="27" borderId="78" xfId="33" applyFont="1" applyFill="1" applyBorder="1" applyAlignment="1">
      <alignment vertical="center"/>
    </xf>
    <xf numFmtId="0" fontId="10" fillId="8" borderId="79" xfId="33" applyFont="1" applyFill="1" applyBorder="1" applyAlignment="1">
      <alignment vertical="center"/>
    </xf>
    <xf numFmtId="180" fontId="14" fillId="27" borderId="0" xfId="33" applyNumberFormat="1" applyFont="1" applyFill="1"/>
    <xf numFmtId="0" fontId="24" fillId="8" borderId="0" xfId="33" applyFont="1" applyFill="1"/>
    <xf numFmtId="0" fontId="14" fillId="27" borderId="0" xfId="33" applyFont="1" applyFill="1" applyAlignment="1"/>
    <xf numFmtId="0" fontId="55" fillId="8" borderId="0" xfId="33" applyFont="1" applyFill="1" applyAlignment="1">
      <alignment vertical="center"/>
    </xf>
    <xf numFmtId="0" fontId="56" fillId="11" borderId="27" xfId="33" applyFont="1" applyFill="1" applyBorder="1" applyAlignment="1">
      <alignment vertical="center"/>
    </xf>
    <xf numFmtId="0" fontId="16" fillId="11" borderId="29" xfId="33" applyFont="1" applyFill="1" applyBorder="1" applyAlignment="1">
      <alignment horizontal="left" vertical="center"/>
    </xf>
    <xf numFmtId="0" fontId="10" fillId="11" borderId="28" xfId="33" applyFont="1" applyFill="1" applyBorder="1" applyAlignment="1">
      <alignment vertical="center"/>
    </xf>
    <xf numFmtId="0" fontId="16" fillId="19" borderId="34" xfId="33" applyFont="1" applyFill="1" applyBorder="1" applyAlignment="1">
      <alignment vertical="center"/>
    </xf>
    <xf numFmtId="0" fontId="16" fillId="19" borderId="19" xfId="33" applyFont="1" applyFill="1" applyBorder="1" applyAlignment="1">
      <alignment vertical="center"/>
    </xf>
    <xf numFmtId="0" fontId="10" fillId="3" borderId="19" xfId="33" applyFont="1" applyFill="1" applyBorder="1" applyAlignment="1">
      <alignment vertical="center"/>
    </xf>
    <xf numFmtId="0" fontId="10" fillId="19" borderId="40" xfId="33" applyFont="1" applyFill="1" applyBorder="1" applyAlignment="1">
      <alignment vertical="center"/>
    </xf>
    <xf numFmtId="0" fontId="10" fillId="19" borderId="4" xfId="33" applyFont="1" applyFill="1" applyBorder="1" applyAlignment="1">
      <alignment vertical="center"/>
    </xf>
    <xf numFmtId="38" fontId="10" fillId="15" borderId="18" xfId="29" applyNumberFormat="1" applyFont="1" applyFill="1" applyBorder="1" applyAlignment="1">
      <alignment horizontal="right" vertical="center"/>
    </xf>
    <xf numFmtId="38" fontId="10" fillId="26" borderId="1" xfId="29" applyNumberFormat="1" applyFont="1" applyFill="1" applyBorder="1" applyAlignment="1">
      <alignment horizontal="right" vertical="center"/>
    </xf>
    <xf numFmtId="0" fontId="16" fillId="9" borderId="34" xfId="33" applyFont="1" applyFill="1" applyBorder="1" applyAlignment="1">
      <alignment vertical="center"/>
    </xf>
    <xf numFmtId="0" fontId="10" fillId="9" borderId="19" xfId="33" applyFont="1" applyFill="1" applyBorder="1" applyAlignment="1">
      <alignment vertical="center"/>
    </xf>
    <xf numFmtId="0" fontId="10" fillId="8" borderId="40" xfId="33" applyFont="1" applyFill="1" applyBorder="1" applyAlignment="1">
      <alignment vertical="center"/>
    </xf>
    <xf numFmtId="0" fontId="16" fillId="36" borderId="34" xfId="33" applyFont="1" applyFill="1" applyBorder="1" applyAlignment="1">
      <alignment vertical="center"/>
    </xf>
    <xf numFmtId="0" fontId="16" fillId="10" borderId="34" xfId="33" applyFont="1" applyFill="1" applyBorder="1" applyAlignment="1">
      <alignment vertical="center"/>
    </xf>
    <xf numFmtId="0" fontId="10" fillId="10" borderId="19" xfId="33" applyFont="1" applyFill="1" applyBorder="1" applyAlignment="1">
      <alignment vertical="center"/>
    </xf>
    <xf numFmtId="0" fontId="10" fillId="19" borderId="20" xfId="33" applyFont="1" applyFill="1" applyBorder="1" applyAlignment="1">
      <alignment vertical="center"/>
    </xf>
    <xf numFmtId="0" fontId="10" fillId="33" borderId="19" xfId="33" applyFont="1" applyFill="1" applyBorder="1" applyAlignment="1">
      <alignment vertical="center"/>
    </xf>
    <xf numFmtId="0" fontId="16" fillId="11" borderId="30" xfId="33" applyFont="1" applyFill="1" applyBorder="1" applyAlignment="1">
      <alignment horizontal="center" vertical="center"/>
    </xf>
    <xf numFmtId="0" fontId="16" fillId="19" borderId="70" xfId="33" applyFont="1" applyFill="1" applyBorder="1" applyAlignment="1">
      <alignment vertical="center"/>
    </xf>
    <xf numFmtId="0" fontId="10" fillId="3" borderId="20" xfId="33" applyFont="1" applyFill="1" applyBorder="1" applyAlignment="1">
      <alignment vertical="center" wrapText="1"/>
    </xf>
    <xf numFmtId="0" fontId="10" fillId="8" borderId="40" xfId="33" applyFont="1" applyFill="1" applyBorder="1" applyAlignment="1">
      <alignment vertical="center" wrapText="1"/>
    </xf>
    <xf numFmtId="0" fontId="10" fillId="8" borderId="72" xfId="33" applyFont="1" applyFill="1" applyBorder="1" applyAlignment="1">
      <alignment vertical="center" wrapText="1"/>
    </xf>
    <xf numFmtId="0" fontId="16" fillId="9" borderId="70" xfId="33" applyFont="1" applyFill="1" applyBorder="1" applyAlignment="1">
      <alignment vertical="center"/>
    </xf>
    <xf numFmtId="0" fontId="10" fillId="9" borderId="38" xfId="33" applyFont="1" applyFill="1" applyBorder="1" applyAlignment="1">
      <alignment vertical="center" wrapText="1"/>
    </xf>
    <xf numFmtId="0" fontId="10" fillId="8" borderId="18" xfId="33" applyFont="1" applyFill="1" applyBorder="1" applyAlignment="1">
      <alignment vertical="center" wrapText="1"/>
    </xf>
    <xf numFmtId="0" fontId="16" fillId="36" borderId="70" xfId="33" applyFont="1" applyFill="1" applyBorder="1" applyAlignment="1">
      <alignment vertical="center"/>
    </xf>
    <xf numFmtId="0" fontId="10" fillId="36" borderId="38" xfId="33" applyFont="1" applyFill="1" applyBorder="1" applyAlignment="1">
      <alignment vertical="center" wrapText="1"/>
    </xf>
    <xf numFmtId="0" fontId="16" fillId="10" borderId="70" xfId="33" applyFont="1" applyFill="1" applyBorder="1" applyAlignment="1">
      <alignment vertical="center"/>
    </xf>
    <xf numFmtId="0" fontId="16" fillId="10" borderId="20" xfId="33" applyFont="1" applyFill="1" applyBorder="1" applyAlignment="1">
      <alignment vertical="center" wrapText="1"/>
    </xf>
    <xf numFmtId="0" fontId="16" fillId="10" borderId="19" xfId="33" applyFont="1" applyFill="1" applyBorder="1" applyAlignment="1">
      <alignment vertical="center"/>
    </xf>
    <xf numFmtId="0" fontId="16" fillId="4" borderId="70" xfId="33" applyFont="1" applyFill="1" applyBorder="1" applyAlignment="1">
      <alignment vertical="center"/>
    </xf>
    <xf numFmtId="0" fontId="10" fillId="19" borderId="34" xfId="33" applyFont="1" applyFill="1" applyBorder="1" applyAlignment="1">
      <alignment vertical="center"/>
    </xf>
    <xf numFmtId="0" fontId="10" fillId="27" borderId="66" xfId="33" applyFont="1" applyFill="1" applyBorder="1" applyAlignment="1">
      <alignment vertical="center"/>
    </xf>
    <xf numFmtId="0" fontId="10" fillId="27" borderId="90" xfId="33" applyFont="1" applyFill="1" applyBorder="1" applyAlignment="1">
      <alignment vertical="center"/>
    </xf>
    <xf numFmtId="0" fontId="10" fillId="27" borderId="55" xfId="33" applyFont="1" applyFill="1" applyBorder="1" applyAlignment="1">
      <alignment vertical="center" wrapText="1"/>
    </xf>
    <xf numFmtId="0" fontId="10" fillId="5" borderId="1" xfId="33" applyFont="1" applyFill="1" applyBorder="1" applyAlignment="1">
      <alignment horizontal="left" vertical="center"/>
    </xf>
    <xf numFmtId="0" fontId="46" fillId="8" borderId="1" xfId="33" applyFont="1" applyFill="1" applyBorder="1" applyAlignment="1">
      <alignment vertical="center"/>
    </xf>
    <xf numFmtId="0" fontId="10" fillId="27" borderId="9" xfId="33" applyFont="1" applyFill="1" applyBorder="1" applyAlignment="1">
      <alignment vertical="center"/>
    </xf>
    <xf numFmtId="0" fontId="59" fillId="8" borderId="0" xfId="33" applyFont="1" applyFill="1" applyAlignment="1">
      <alignment vertical="center"/>
    </xf>
    <xf numFmtId="0" fontId="59" fillId="27" borderId="0" xfId="33" applyFont="1" applyFill="1" applyAlignment="1">
      <alignment vertical="center"/>
    </xf>
    <xf numFmtId="0" fontId="33" fillId="8" borderId="0" xfId="33" applyFont="1" applyFill="1" applyAlignment="1">
      <alignment horizontal="center" vertical="center"/>
    </xf>
    <xf numFmtId="0" fontId="60" fillId="27" borderId="0" xfId="33" applyFont="1" applyFill="1" applyBorder="1" applyAlignment="1">
      <alignment vertical="center"/>
    </xf>
    <xf numFmtId="0" fontId="10" fillId="3" borderId="20" xfId="33" applyFont="1" applyFill="1" applyBorder="1" applyAlignment="1">
      <alignment vertical="center"/>
    </xf>
    <xf numFmtId="0" fontId="10" fillId="8" borderId="11" xfId="33" applyFont="1" applyFill="1" applyBorder="1" applyAlignment="1">
      <alignment vertical="center"/>
    </xf>
    <xf numFmtId="0" fontId="10" fillId="8" borderId="21" xfId="33" applyFont="1" applyFill="1" applyBorder="1" applyAlignment="1">
      <alignment vertical="center"/>
    </xf>
    <xf numFmtId="0" fontId="10" fillId="8" borderId="72" xfId="33" applyFont="1" applyFill="1" applyBorder="1" applyAlignment="1">
      <alignment vertical="center"/>
    </xf>
    <xf numFmtId="0" fontId="10" fillId="9" borderId="38" xfId="33" applyFont="1" applyFill="1" applyBorder="1" applyAlignment="1">
      <alignment vertical="center"/>
    </xf>
    <xf numFmtId="0" fontId="10" fillId="8" borderId="35" xfId="33" applyFont="1" applyFill="1" applyBorder="1" applyAlignment="1">
      <alignment vertical="center"/>
    </xf>
    <xf numFmtId="0" fontId="10" fillId="8" borderId="18" xfId="33" applyFont="1" applyFill="1" applyBorder="1" applyAlignment="1">
      <alignment vertical="center"/>
    </xf>
    <xf numFmtId="0" fontId="10" fillId="9" borderId="40" xfId="33" applyFont="1" applyFill="1" applyBorder="1" applyAlignment="1">
      <alignment vertical="center"/>
    </xf>
    <xf numFmtId="0" fontId="10" fillId="8" borderId="22" xfId="33" applyFont="1" applyFill="1" applyBorder="1" applyAlignment="1">
      <alignment vertical="center"/>
    </xf>
    <xf numFmtId="0" fontId="10" fillId="36" borderId="38" xfId="33" applyFont="1" applyFill="1" applyBorder="1" applyAlignment="1">
      <alignment vertical="center"/>
    </xf>
    <xf numFmtId="0" fontId="16" fillId="10" borderId="20" xfId="33" applyFont="1" applyFill="1" applyBorder="1" applyAlignment="1">
      <alignment vertical="center"/>
    </xf>
    <xf numFmtId="0" fontId="10" fillId="0" borderId="90" xfId="33" applyFont="1" applyFill="1" applyBorder="1" applyAlignment="1">
      <alignment vertical="center"/>
    </xf>
    <xf numFmtId="0" fontId="10" fillId="27" borderId="55" xfId="33" applyFont="1" applyFill="1" applyBorder="1" applyAlignment="1">
      <alignment vertical="center"/>
    </xf>
    <xf numFmtId="0" fontId="10" fillId="27" borderId="0" xfId="33" applyFont="1" applyFill="1" applyAlignment="1"/>
    <xf numFmtId="0" fontId="54" fillId="8" borderId="0" xfId="32" applyFont="1" applyFill="1" applyAlignment="1">
      <alignment vertical="center"/>
    </xf>
    <xf numFmtId="0" fontId="10" fillId="8" borderId="11" xfId="33" applyFont="1" applyFill="1" applyBorder="1" applyAlignment="1">
      <alignment vertical="center" wrapText="1"/>
    </xf>
    <xf numFmtId="0" fontId="10" fillId="23" borderId="25" xfId="33" applyFont="1" applyFill="1" applyBorder="1" applyAlignment="1">
      <alignment vertical="center"/>
    </xf>
    <xf numFmtId="0" fontId="10" fillId="23" borderId="20" xfId="33" applyFont="1" applyFill="1" applyBorder="1" applyAlignment="1">
      <alignment horizontal="center" vertical="center"/>
    </xf>
    <xf numFmtId="0" fontId="10" fillId="19" borderId="19" xfId="33" applyFont="1" applyFill="1" applyBorder="1" applyAlignment="1">
      <alignment vertical="center"/>
    </xf>
    <xf numFmtId="0" fontId="10" fillId="8" borderId="1" xfId="39" applyFont="1" applyFill="1" applyBorder="1" applyAlignment="1">
      <alignment horizontal="left" vertical="center" wrapText="1"/>
    </xf>
    <xf numFmtId="0" fontId="10" fillId="20" borderId="34" xfId="33" applyFont="1" applyFill="1" applyBorder="1" applyAlignment="1">
      <alignment vertical="center"/>
    </xf>
    <xf numFmtId="0" fontId="10" fillId="20" borderId="38" xfId="33" applyFont="1" applyFill="1" applyBorder="1" applyAlignment="1">
      <alignment vertical="center"/>
    </xf>
    <xf numFmtId="0" fontId="10" fillId="20" borderId="40" xfId="33" applyFont="1" applyFill="1" applyBorder="1" applyAlignment="1">
      <alignment vertical="center"/>
    </xf>
    <xf numFmtId="0" fontId="10" fillId="20" borderId="19" xfId="33" applyFont="1" applyFill="1" applyBorder="1" applyAlignment="1">
      <alignment vertical="center"/>
    </xf>
    <xf numFmtId="0" fontId="10" fillId="8" borderId="20" xfId="33" applyFont="1" applyFill="1" applyBorder="1" applyAlignment="1">
      <alignment vertical="center"/>
    </xf>
    <xf numFmtId="0" fontId="10" fillId="20" borderId="4" xfId="33" applyFont="1" applyFill="1" applyBorder="1" applyAlignment="1">
      <alignment vertical="center"/>
    </xf>
    <xf numFmtId="0" fontId="10" fillId="21" borderId="19" xfId="33" applyFont="1" applyFill="1" applyBorder="1" applyAlignment="1">
      <alignment vertical="center"/>
    </xf>
    <xf numFmtId="0" fontId="10" fillId="21" borderId="71" xfId="33" applyFont="1" applyFill="1" applyBorder="1" applyAlignment="1">
      <alignment vertical="center"/>
    </xf>
    <xf numFmtId="0" fontId="10" fillId="21" borderId="40" xfId="33" applyFont="1" applyFill="1" applyBorder="1" applyAlignment="1">
      <alignment vertical="center"/>
    </xf>
    <xf numFmtId="0" fontId="10" fillId="21" borderId="4" xfId="33" applyFont="1" applyFill="1" applyBorder="1" applyAlignment="1">
      <alignment vertical="center"/>
    </xf>
    <xf numFmtId="0" fontId="10" fillId="33" borderId="71" xfId="33" applyFont="1" applyFill="1" applyBorder="1" applyAlignment="1">
      <alignment vertical="center"/>
    </xf>
    <xf numFmtId="0" fontId="34" fillId="8" borderId="9" xfId="33" applyFont="1" applyFill="1" applyBorder="1" applyAlignment="1">
      <alignment vertical="center"/>
    </xf>
    <xf numFmtId="0" fontId="10" fillId="22" borderId="36" xfId="33" applyFont="1" applyFill="1" applyBorder="1" applyAlignment="1">
      <alignment vertical="center"/>
    </xf>
    <xf numFmtId="0" fontId="10" fillId="20" borderId="71" xfId="33" applyFont="1" applyFill="1" applyBorder="1" applyAlignment="1">
      <alignment vertical="center"/>
    </xf>
    <xf numFmtId="0" fontId="10" fillId="27" borderId="0" xfId="0" applyFont="1" applyFill="1" applyAlignment="1">
      <alignment horizontal="right" vertical="center"/>
    </xf>
    <xf numFmtId="193" fontId="10" fillId="27" borderId="0" xfId="0" applyNumberFormat="1" applyFont="1" applyFill="1" applyAlignment="1">
      <alignment horizontal="right" vertical="center"/>
    </xf>
    <xf numFmtId="0" fontId="61" fillId="27" borderId="0" xfId="28" applyFont="1" applyFill="1" applyAlignment="1" applyProtection="1">
      <alignment horizontal="right" vertical="center"/>
    </xf>
    <xf numFmtId="0" fontId="10" fillId="27" borderId="1" xfId="0" applyFont="1" applyFill="1" applyBorder="1" applyAlignment="1">
      <alignment vertical="center" wrapText="1"/>
    </xf>
    <xf numFmtId="0" fontId="57" fillId="27" borderId="0" xfId="34" applyFont="1" applyFill="1" applyBorder="1" applyAlignment="1">
      <alignment vertical="center"/>
    </xf>
    <xf numFmtId="0" fontId="57" fillId="27" borderId="0" xfId="34" applyFont="1" applyFill="1">
      <alignment vertical="center"/>
    </xf>
    <xf numFmtId="0" fontId="27" fillId="27" borderId="0" xfId="0" applyFont="1" applyFill="1">
      <alignment vertical="center"/>
    </xf>
    <xf numFmtId="0" fontId="57" fillId="27" borderId="1" xfId="34" applyFont="1" applyFill="1" applyBorder="1" applyAlignment="1">
      <alignment horizontal="center" vertical="center"/>
    </xf>
    <xf numFmtId="38" fontId="57" fillId="27" borderId="25" xfId="29" applyFont="1" applyFill="1" applyBorder="1" applyAlignment="1">
      <alignment horizontal="right" vertical="center"/>
    </xf>
    <xf numFmtId="0" fontId="57" fillId="27" borderId="1" xfId="34" applyFont="1" applyFill="1" applyBorder="1" applyAlignment="1">
      <alignment horizontal="right" vertical="center"/>
    </xf>
    <xf numFmtId="0" fontId="57" fillId="27" borderId="25" xfId="34" applyFont="1" applyFill="1" applyBorder="1" applyAlignment="1">
      <alignment horizontal="right" vertical="center"/>
    </xf>
    <xf numFmtId="0" fontId="57" fillId="27" borderId="1" xfId="34" applyFont="1" applyFill="1" applyBorder="1">
      <alignment vertical="center"/>
    </xf>
    <xf numFmtId="38" fontId="57" fillId="27" borderId="1" xfId="29" applyFont="1" applyFill="1" applyBorder="1" applyAlignment="1">
      <alignment horizontal="right" vertical="center"/>
    </xf>
    <xf numFmtId="38" fontId="57" fillId="27" borderId="1" xfId="29" applyFont="1" applyFill="1" applyBorder="1">
      <alignment vertical="center"/>
    </xf>
    <xf numFmtId="0" fontId="57" fillId="27" borderId="70" xfId="34" applyFont="1" applyFill="1" applyBorder="1" applyAlignment="1">
      <alignment horizontal="left" vertical="center"/>
    </xf>
    <xf numFmtId="0" fontId="57" fillId="27" borderId="70" xfId="34" applyFont="1" applyFill="1" applyBorder="1" applyAlignment="1">
      <alignment vertical="center" wrapText="1"/>
    </xf>
    <xf numFmtId="0" fontId="10" fillId="27" borderId="0" xfId="34" applyFont="1" applyFill="1" applyAlignment="1">
      <alignment vertical="top"/>
    </xf>
    <xf numFmtId="0" fontId="10" fillId="8" borderId="0" xfId="33" applyFont="1" applyFill="1" applyAlignment="1">
      <alignment horizontal="center" vertical="center"/>
    </xf>
    <xf numFmtId="0" fontId="10" fillId="8" borderId="0" xfId="33" applyFont="1" applyFill="1" applyAlignment="1">
      <alignment horizontal="right" vertical="center"/>
    </xf>
    <xf numFmtId="0" fontId="10" fillId="8" borderId="7" xfId="33" applyFont="1" applyFill="1" applyBorder="1" applyAlignment="1">
      <alignment horizontal="right" vertical="center"/>
    </xf>
    <xf numFmtId="0" fontId="24" fillId="5" borderId="31" xfId="33" applyFont="1" applyFill="1" applyBorder="1" applyAlignment="1">
      <alignment horizontal="center" vertical="center"/>
    </xf>
    <xf numFmtId="0" fontId="24" fillId="5" borderId="30" xfId="33" applyFont="1" applyFill="1" applyBorder="1" applyAlignment="1">
      <alignment horizontal="center" vertical="center"/>
    </xf>
    <xf numFmtId="0" fontId="10" fillId="5" borderId="32" xfId="33" applyFont="1" applyFill="1" applyBorder="1" applyAlignment="1">
      <alignment horizontal="center" vertical="center"/>
    </xf>
    <xf numFmtId="177" fontId="10" fillId="27" borderId="0" xfId="33" applyNumberFormat="1" applyFont="1" applyFill="1" applyAlignment="1">
      <alignment vertical="center"/>
    </xf>
    <xf numFmtId="177" fontId="10" fillId="8" borderId="0" xfId="33" applyNumberFormat="1" applyFont="1" applyFill="1" applyAlignment="1">
      <alignment vertical="center"/>
    </xf>
    <xf numFmtId="176" fontId="10" fillId="8" borderId="64" xfId="33" applyNumberFormat="1" applyFont="1" applyFill="1" applyBorder="1" applyAlignment="1">
      <alignment horizontal="center" vertical="center"/>
    </xf>
    <xf numFmtId="177" fontId="10" fillId="8" borderId="37" xfId="33" applyNumberFormat="1" applyFont="1" applyFill="1" applyBorder="1" applyAlignment="1">
      <alignment vertical="center"/>
    </xf>
    <xf numFmtId="176" fontId="24" fillId="8" borderId="64" xfId="33" applyNumberFormat="1" applyFont="1" applyFill="1" applyBorder="1" applyAlignment="1">
      <alignment horizontal="center" vertical="center"/>
    </xf>
    <xf numFmtId="177" fontId="24" fillId="8" borderId="20" xfId="33" applyNumberFormat="1" applyFont="1" applyFill="1" applyBorder="1" applyAlignment="1" applyProtection="1">
      <alignment horizontal="right" vertical="center"/>
    </xf>
    <xf numFmtId="177" fontId="24" fillId="28" borderId="1" xfId="33" applyNumberFormat="1" applyFont="1" applyFill="1" applyBorder="1" applyAlignment="1">
      <alignment vertical="center"/>
    </xf>
    <xf numFmtId="177" fontId="24" fillId="28" borderId="3" xfId="33" applyNumberFormat="1" applyFont="1" applyFill="1" applyBorder="1" applyAlignment="1">
      <alignment vertical="center"/>
    </xf>
    <xf numFmtId="0" fontId="24" fillId="8" borderId="42" xfId="33" applyFont="1" applyFill="1" applyBorder="1" applyAlignment="1">
      <alignment vertical="center"/>
    </xf>
    <xf numFmtId="177" fontId="10" fillId="8" borderId="74" xfId="33" applyNumberFormat="1" applyFont="1" applyFill="1" applyBorder="1" applyAlignment="1">
      <alignment vertical="center"/>
    </xf>
    <xf numFmtId="194" fontId="24" fillId="8" borderId="20" xfId="29" applyNumberFormat="1" applyFont="1" applyFill="1" applyBorder="1" applyAlignment="1" applyProtection="1">
      <alignment horizontal="right" vertical="center"/>
    </xf>
    <xf numFmtId="0" fontId="24" fillId="8" borderId="75" xfId="33" applyFont="1" applyFill="1" applyBorder="1" applyAlignment="1">
      <alignment vertical="center"/>
    </xf>
    <xf numFmtId="177" fontId="10" fillId="0" borderId="74" xfId="33" applyNumberFormat="1" applyFont="1" applyFill="1" applyBorder="1" applyAlignment="1">
      <alignment vertical="center"/>
    </xf>
    <xf numFmtId="0" fontId="24" fillId="8" borderId="63" xfId="33" applyFont="1" applyFill="1" applyBorder="1" applyAlignment="1">
      <alignment vertical="center"/>
    </xf>
    <xf numFmtId="177" fontId="24" fillId="8" borderId="1" xfId="33" applyNumberFormat="1" applyFont="1" applyFill="1" applyBorder="1" applyAlignment="1" applyProtection="1">
      <alignment vertical="center"/>
    </xf>
    <xf numFmtId="0" fontId="24" fillId="8" borderId="89" xfId="33" applyFont="1" applyFill="1" applyBorder="1" applyAlignment="1">
      <alignment vertical="center"/>
    </xf>
    <xf numFmtId="177" fontId="10" fillId="8" borderId="88" xfId="33" applyNumberFormat="1" applyFont="1" applyFill="1" applyBorder="1" applyAlignment="1">
      <alignment vertical="center"/>
    </xf>
    <xf numFmtId="177" fontId="24" fillId="8" borderId="20" xfId="33" applyNumberFormat="1" applyFont="1" applyFill="1" applyBorder="1" applyAlignment="1" applyProtection="1">
      <alignment vertical="center"/>
    </xf>
    <xf numFmtId="177" fontId="10" fillId="8" borderId="42" xfId="33" applyNumberFormat="1" applyFont="1" applyFill="1" applyBorder="1" applyAlignment="1">
      <alignment vertical="center"/>
    </xf>
    <xf numFmtId="0" fontId="10" fillId="8" borderId="88" xfId="33" applyFont="1" applyFill="1" applyBorder="1" applyAlignment="1">
      <alignment vertical="center" wrapText="1"/>
    </xf>
    <xf numFmtId="176" fontId="10" fillId="8" borderId="64" xfId="33" applyNumberFormat="1" applyFont="1" applyFill="1" applyBorder="1" applyAlignment="1">
      <alignment horizontal="center" vertical="center" wrapText="1"/>
    </xf>
    <xf numFmtId="0" fontId="24" fillId="8" borderId="88" xfId="33" applyFont="1" applyFill="1" applyBorder="1" applyAlignment="1">
      <alignment vertical="center"/>
    </xf>
    <xf numFmtId="177" fontId="10" fillId="8" borderId="46" xfId="33" applyNumberFormat="1" applyFont="1" applyFill="1" applyBorder="1" applyAlignment="1">
      <alignment vertical="center"/>
    </xf>
    <xf numFmtId="0" fontId="24" fillId="8" borderId="69" xfId="33" applyFont="1" applyFill="1" applyBorder="1" applyAlignment="1">
      <alignment vertical="center"/>
    </xf>
    <xf numFmtId="177" fontId="24" fillId="8" borderId="71" xfId="33" applyNumberFormat="1" applyFont="1" applyFill="1" applyBorder="1" applyAlignment="1" applyProtection="1">
      <alignment horizontal="right" vertical="center"/>
    </xf>
    <xf numFmtId="182" fontId="24" fillId="28" borderId="40" xfId="33" applyNumberFormat="1" applyFont="1" applyFill="1" applyBorder="1" applyAlignment="1">
      <alignment vertical="center"/>
    </xf>
    <xf numFmtId="177" fontId="24" fillId="28" borderId="40" xfId="33" applyNumberFormat="1" applyFont="1" applyFill="1" applyBorder="1" applyAlignment="1">
      <alignment vertical="center"/>
    </xf>
    <xf numFmtId="177" fontId="24" fillId="28" borderId="39" xfId="33" applyNumberFormat="1" applyFont="1" applyFill="1" applyBorder="1" applyAlignment="1">
      <alignment vertical="center"/>
    </xf>
    <xf numFmtId="0" fontId="24" fillId="19" borderId="99" xfId="33" applyFont="1" applyFill="1" applyBorder="1" applyAlignment="1">
      <alignment vertical="center"/>
    </xf>
    <xf numFmtId="177" fontId="10" fillId="19" borderId="7" xfId="33" applyNumberFormat="1" applyFont="1" applyFill="1" applyBorder="1" applyAlignment="1">
      <alignment vertical="center"/>
    </xf>
    <xf numFmtId="176" fontId="10" fillId="19" borderId="55" xfId="33" applyNumberFormat="1" applyFont="1" applyFill="1" applyBorder="1" applyAlignment="1">
      <alignment horizontal="center" vertical="center"/>
    </xf>
    <xf numFmtId="177" fontId="24" fillId="19" borderId="55" xfId="33" applyNumberFormat="1" applyFont="1" applyFill="1" applyBorder="1" applyAlignment="1" applyProtection="1">
      <alignment horizontal="right" vertical="center"/>
    </xf>
    <xf numFmtId="177" fontId="24" fillId="19" borderId="41" xfId="33" applyNumberFormat="1" applyFont="1" applyFill="1" applyBorder="1" applyAlignment="1">
      <alignment vertical="center"/>
    </xf>
    <xf numFmtId="177" fontId="24" fillId="19" borderId="97" xfId="33" applyNumberFormat="1" applyFont="1" applyFill="1" applyBorder="1" applyAlignment="1">
      <alignment vertical="center"/>
    </xf>
    <xf numFmtId="176" fontId="10" fillId="8" borderId="0" xfId="33" applyNumberFormat="1" applyFont="1" applyFill="1" applyBorder="1" applyAlignment="1">
      <alignment horizontal="center" vertical="center"/>
    </xf>
    <xf numFmtId="0" fontId="24" fillId="8" borderId="0" xfId="33" applyFont="1" applyFill="1" applyBorder="1" applyAlignment="1">
      <alignment horizontal="left" vertical="center"/>
    </xf>
    <xf numFmtId="177" fontId="24" fillId="8" borderId="0" xfId="33" applyNumberFormat="1" applyFont="1" applyFill="1" applyBorder="1" applyAlignment="1">
      <alignment horizontal="right" vertical="center"/>
    </xf>
    <xf numFmtId="0" fontId="10" fillId="8" borderId="0" xfId="33" applyNumberFormat="1" applyFont="1" applyFill="1" applyBorder="1" applyAlignment="1">
      <alignment vertical="center"/>
    </xf>
    <xf numFmtId="0" fontId="24" fillId="8" borderId="0" xfId="33" applyFont="1" applyFill="1" applyBorder="1" applyAlignment="1">
      <alignment horizontal="center" vertical="center"/>
    </xf>
    <xf numFmtId="176" fontId="20" fillId="8" borderId="0" xfId="33" applyNumberFormat="1" applyFont="1" applyFill="1" applyBorder="1" applyAlignment="1">
      <alignment horizontal="center" vertical="center"/>
    </xf>
    <xf numFmtId="192" fontId="10" fillId="8" borderId="0" xfId="33" applyNumberFormat="1" applyFont="1" applyFill="1" applyBorder="1" applyAlignment="1">
      <alignment vertical="center"/>
    </xf>
    <xf numFmtId="177" fontId="10" fillId="8" borderId="0" xfId="33" applyNumberFormat="1" applyFont="1" applyFill="1" applyAlignment="1">
      <alignment horizontal="center" vertical="center"/>
    </xf>
    <xf numFmtId="0" fontId="10" fillId="5" borderId="74" xfId="33" applyFont="1" applyFill="1" applyBorder="1" applyAlignment="1">
      <alignment vertical="center"/>
    </xf>
    <xf numFmtId="177" fontId="10" fillId="32" borderId="37" xfId="33" applyNumberFormat="1" applyFont="1" applyFill="1" applyBorder="1" applyAlignment="1">
      <alignment vertical="center"/>
    </xf>
    <xf numFmtId="0" fontId="10" fillId="5" borderId="64" xfId="33" applyFont="1" applyFill="1" applyBorder="1" applyAlignment="1">
      <alignment horizontal="center" vertical="center"/>
    </xf>
    <xf numFmtId="0" fontId="10" fillId="5" borderId="20" xfId="33" applyFont="1" applyFill="1" applyBorder="1" applyAlignment="1">
      <alignment horizontal="center" vertical="center" wrapText="1"/>
    </xf>
    <xf numFmtId="0" fontId="10" fillId="5" borderId="25" xfId="33" applyFont="1" applyFill="1" applyBorder="1" applyAlignment="1">
      <alignment horizontal="center" vertical="center"/>
    </xf>
    <xf numFmtId="0" fontId="10" fillId="5" borderId="37" xfId="33" applyFont="1" applyFill="1" applyBorder="1" applyAlignment="1">
      <alignment horizontal="center" vertical="center"/>
    </xf>
    <xf numFmtId="177" fontId="30" fillId="8" borderId="0" xfId="33" applyNumberFormat="1" applyFont="1" applyFill="1" applyAlignment="1">
      <alignment vertical="center"/>
    </xf>
    <xf numFmtId="177" fontId="30" fillId="8" borderId="0" xfId="33" applyNumberFormat="1" applyFont="1" applyFill="1" applyBorder="1" applyAlignment="1">
      <alignment vertical="center"/>
    </xf>
    <xf numFmtId="0" fontId="24" fillId="8" borderId="100" xfId="33" applyFont="1" applyFill="1" applyBorder="1" applyAlignment="1">
      <alignment vertical="center"/>
    </xf>
    <xf numFmtId="194" fontId="10" fillId="31" borderId="20" xfId="29" applyNumberFormat="1" applyFont="1" applyFill="1" applyBorder="1" applyAlignment="1">
      <alignment horizontal="right" vertical="center"/>
    </xf>
    <xf numFmtId="0" fontId="24" fillId="8" borderId="40" xfId="33" applyFont="1" applyFill="1" applyBorder="1" applyAlignment="1">
      <alignment vertical="center"/>
    </xf>
    <xf numFmtId="0" fontId="30" fillId="8" borderId="0" xfId="33" applyFont="1" applyFill="1" applyBorder="1" applyAlignment="1">
      <alignment horizontal="left" vertical="center"/>
    </xf>
    <xf numFmtId="179" fontId="30" fillId="8" borderId="0" xfId="33" applyNumberFormat="1" applyFont="1" applyFill="1" applyBorder="1" applyAlignment="1">
      <alignment vertical="center"/>
    </xf>
    <xf numFmtId="0" fontId="24" fillId="8" borderId="24" xfId="33" applyFont="1" applyFill="1" applyBorder="1" applyAlignment="1">
      <alignment vertical="center"/>
    </xf>
    <xf numFmtId="49" fontId="30" fillId="8" borderId="0" xfId="33" applyNumberFormat="1" applyFont="1" applyFill="1" applyBorder="1" applyAlignment="1">
      <alignment horizontal="left" vertical="center"/>
    </xf>
    <xf numFmtId="179" fontId="30" fillId="8" borderId="0" xfId="26" applyNumberFormat="1" applyFont="1" applyFill="1" applyBorder="1" applyAlignment="1">
      <alignment vertical="center"/>
    </xf>
    <xf numFmtId="0" fontId="24" fillId="8" borderId="74" xfId="33" applyFont="1" applyFill="1" applyBorder="1" applyAlignment="1">
      <alignment vertical="center"/>
    </xf>
    <xf numFmtId="0" fontId="10" fillId="8" borderId="0" xfId="33" applyFont="1" applyFill="1" applyBorder="1" applyAlignment="1">
      <alignment horizontal="center" vertical="center" wrapText="1"/>
    </xf>
    <xf numFmtId="0" fontId="24" fillId="8" borderId="0" xfId="33" applyFont="1" applyFill="1" applyBorder="1" applyAlignment="1">
      <alignment vertical="center"/>
    </xf>
    <xf numFmtId="176" fontId="24" fillId="8" borderId="0" xfId="33" applyNumberFormat="1" applyFont="1" applyFill="1" applyBorder="1" applyAlignment="1">
      <alignment horizontal="center" vertical="center"/>
    </xf>
    <xf numFmtId="177" fontId="24" fillId="8" borderId="0" xfId="33" applyNumberFormat="1" applyFont="1" applyFill="1" applyBorder="1" applyAlignment="1">
      <alignment vertical="center"/>
    </xf>
    <xf numFmtId="0" fontId="24" fillId="8" borderId="34" xfId="33" applyFont="1" applyFill="1" applyBorder="1" applyAlignment="1">
      <alignment vertical="center"/>
    </xf>
    <xf numFmtId="177" fontId="10" fillId="8" borderId="40" xfId="33" applyNumberFormat="1" applyFont="1" applyFill="1" applyBorder="1" applyAlignment="1">
      <alignment vertical="center"/>
    </xf>
    <xf numFmtId="10" fontId="30" fillId="8" borderId="0" xfId="26" applyNumberFormat="1" applyFont="1" applyFill="1" applyBorder="1" applyAlignment="1">
      <alignment vertical="center"/>
    </xf>
    <xf numFmtId="176" fontId="10" fillId="8" borderId="0" xfId="33" applyNumberFormat="1" applyFont="1" applyFill="1" applyBorder="1" applyAlignment="1">
      <alignment horizontal="center" vertical="center" wrapText="1"/>
    </xf>
    <xf numFmtId="177" fontId="24" fillId="8" borderId="0" xfId="33" applyNumberFormat="1" applyFont="1" applyFill="1" applyBorder="1" applyAlignment="1">
      <alignment horizontal="center" vertical="center"/>
    </xf>
    <xf numFmtId="177" fontId="10" fillId="8" borderId="49" xfId="33" applyNumberFormat="1" applyFont="1" applyFill="1" applyBorder="1" applyAlignment="1">
      <alignment vertical="center"/>
    </xf>
    <xf numFmtId="194" fontId="10" fillId="31" borderId="9" xfId="29" applyNumberFormat="1" applyFont="1" applyFill="1" applyBorder="1" applyAlignment="1">
      <alignment horizontal="right" vertical="center"/>
    </xf>
    <xf numFmtId="205" fontId="10" fillId="8" borderId="9" xfId="26" applyNumberFormat="1" applyFont="1" applyFill="1" applyBorder="1" applyAlignment="1">
      <alignment horizontal="right" vertical="center"/>
    </xf>
    <xf numFmtId="204" fontId="10" fillId="8" borderId="9" xfId="26" applyNumberFormat="1" applyFont="1" applyFill="1" applyBorder="1" applyAlignment="1">
      <alignment horizontal="right" vertical="center"/>
    </xf>
    <xf numFmtId="187" fontId="10" fillId="8" borderId="9" xfId="26" applyNumberFormat="1" applyFont="1" applyFill="1" applyBorder="1" applyAlignment="1">
      <alignment horizontal="right" vertical="center"/>
    </xf>
    <xf numFmtId="0" fontId="10" fillId="8" borderId="67" xfId="33" applyFont="1" applyFill="1" applyBorder="1" applyAlignment="1">
      <alignment horizontal="centerContinuous" vertical="center"/>
    </xf>
    <xf numFmtId="177" fontId="10" fillId="8" borderId="85" xfId="33" applyNumberFormat="1" applyFont="1" applyFill="1" applyBorder="1" applyAlignment="1">
      <alignment vertical="center"/>
    </xf>
    <xf numFmtId="176" fontId="10" fillId="8" borderId="65" xfId="33" applyNumberFormat="1" applyFont="1" applyFill="1" applyBorder="1" applyAlignment="1">
      <alignment horizontal="centerContinuous" vertical="center"/>
    </xf>
    <xf numFmtId="194" fontId="10" fillId="31" borderId="36" xfId="29" applyNumberFormat="1" applyFont="1" applyFill="1" applyBorder="1" applyAlignment="1">
      <alignment horizontal="right" vertical="center"/>
    </xf>
    <xf numFmtId="187" fontId="10" fillId="8" borderId="54" xfId="26" applyNumberFormat="1" applyFont="1" applyFill="1" applyBorder="1" applyAlignment="1">
      <alignment horizontal="right" vertical="center"/>
    </xf>
    <xf numFmtId="199" fontId="31" fillId="8" borderId="0" xfId="33" applyNumberFormat="1" applyFont="1" applyFill="1" applyBorder="1" applyAlignment="1">
      <alignment vertical="center"/>
    </xf>
    <xf numFmtId="198" fontId="31" fillId="8" borderId="0" xfId="33" applyNumberFormat="1" applyFont="1" applyFill="1" applyBorder="1" applyAlignment="1">
      <alignment vertical="center"/>
    </xf>
    <xf numFmtId="197" fontId="31" fillId="8" borderId="0" xfId="33" applyNumberFormat="1" applyFont="1" applyFill="1" applyBorder="1" applyAlignment="1">
      <alignment vertical="center"/>
    </xf>
    <xf numFmtId="0" fontId="31" fillId="8" borderId="0" xfId="33" applyFont="1" applyFill="1" applyBorder="1" applyAlignment="1">
      <alignment vertical="center"/>
    </xf>
    <xf numFmtId="187" fontId="10" fillId="31" borderId="1" xfId="26" applyNumberFormat="1" applyFont="1" applyFill="1" applyBorder="1" applyAlignment="1">
      <alignment horizontal="right" vertical="center"/>
    </xf>
    <xf numFmtId="187" fontId="10" fillId="31" borderId="9" xfId="26" applyNumberFormat="1" applyFont="1" applyFill="1" applyBorder="1" applyAlignment="1">
      <alignment horizontal="right" vertical="center"/>
    </xf>
    <xf numFmtId="187" fontId="10" fillId="31" borderId="54" xfId="26" applyNumberFormat="1" applyFont="1" applyFill="1" applyBorder="1" applyAlignment="1">
      <alignment horizontal="right" vertical="center"/>
    </xf>
    <xf numFmtId="0" fontId="10" fillId="8" borderId="0" xfId="33" applyFont="1" applyFill="1" applyBorder="1" applyAlignment="1">
      <alignment horizontal="right" vertical="center"/>
    </xf>
    <xf numFmtId="179" fontId="10" fillId="8" borderId="0" xfId="26" applyNumberFormat="1" applyFont="1" applyFill="1" applyBorder="1" applyAlignment="1">
      <alignment horizontal="right" vertical="center"/>
    </xf>
    <xf numFmtId="187" fontId="10" fillId="31" borderId="1" xfId="33" applyNumberFormat="1" applyFont="1" applyFill="1" applyBorder="1" applyAlignment="1">
      <alignment vertical="center"/>
    </xf>
    <xf numFmtId="187" fontId="10" fillId="31" borderId="49" xfId="26" applyNumberFormat="1" applyFont="1" applyFill="1" applyBorder="1" applyAlignment="1">
      <alignment horizontal="right" vertical="center"/>
    </xf>
    <xf numFmtId="187" fontId="10" fillId="31" borderId="4" xfId="33" applyNumberFormat="1" applyFont="1" applyFill="1" applyBorder="1" applyAlignment="1">
      <alignment vertical="center"/>
    </xf>
    <xf numFmtId="187" fontId="10" fillId="8" borderId="1" xfId="33" applyNumberFormat="1" applyFont="1" applyFill="1" applyBorder="1" applyAlignment="1">
      <alignment vertical="center"/>
    </xf>
    <xf numFmtId="187" fontId="10" fillId="8" borderId="49" xfId="26" applyNumberFormat="1" applyFont="1" applyFill="1" applyBorder="1" applyAlignment="1">
      <alignment horizontal="right" vertical="center"/>
    </xf>
    <xf numFmtId="187" fontId="10" fillId="8" borderId="4" xfId="33" applyNumberFormat="1" applyFont="1" applyFill="1" applyBorder="1" applyAlignment="1">
      <alignment vertical="center"/>
    </xf>
    <xf numFmtId="49" fontId="57" fillId="27" borderId="0" xfId="34" applyNumberFormat="1" applyFont="1" applyFill="1">
      <alignment vertical="center"/>
    </xf>
    <xf numFmtId="10" fontId="10" fillId="27" borderId="0" xfId="33" applyNumberFormat="1" applyFont="1" applyFill="1" applyBorder="1" applyAlignment="1">
      <alignment vertical="center"/>
    </xf>
    <xf numFmtId="183" fontId="10" fillId="27" borderId="0" xfId="33" applyNumberFormat="1" applyFont="1" applyFill="1" applyBorder="1" applyAlignment="1">
      <alignment vertical="center"/>
    </xf>
    <xf numFmtId="176" fontId="10" fillId="8" borderId="101" xfId="33" applyNumberFormat="1" applyFont="1" applyFill="1" applyBorder="1" applyAlignment="1">
      <alignment vertical="center"/>
    </xf>
    <xf numFmtId="38" fontId="10" fillId="0" borderId="1" xfId="29" applyNumberFormat="1" applyFont="1" applyFill="1" applyBorder="1" applyAlignment="1">
      <alignment vertical="center"/>
    </xf>
    <xf numFmtId="184" fontId="10" fillId="27" borderId="0" xfId="33" applyNumberFormat="1" applyFont="1" applyFill="1" applyBorder="1" applyAlignment="1">
      <alignment vertical="center"/>
    </xf>
    <xf numFmtId="0" fontId="0" fillId="0" borderId="0" xfId="0" applyBorder="1">
      <alignment vertical="center"/>
    </xf>
    <xf numFmtId="0" fontId="10" fillId="35" borderId="0" xfId="33" applyFont="1" applyFill="1" applyBorder="1" applyAlignment="1">
      <alignment horizontal="left" vertical="center"/>
    </xf>
    <xf numFmtId="0" fontId="10" fillId="35" borderId="0" xfId="33" applyFont="1" applyFill="1" applyBorder="1" applyAlignment="1">
      <alignment horizontal="center" vertical="center"/>
    </xf>
    <xf numFmtId="0" fontId="10" fillId="35" borderId="0" xfId="33" applyFont="1" applyFill="1" applyBorder="1" applyAlignment="1">
      <alignment horizontal="center" vertical="center" wrapText="1"/>
    </xf>
    <xf numFmtId="0" fontId="30" fillId="35" borderId="0" xfId="33" applyFont="1" applyFill="1" applyBorder="1" applyAlignment="1">
      <alignment horizontal="left" vertical="center"/>
    </xf>
    <xf numFmtId="0" fontId="15" fillId="35" borderId="0" xfId="33" applyFont="1" applyFill="1" applyBorder="1" applyAlignment="1">
      <alignment horizontal="left" vertical="center"/>
    </xf>
    <xf numFmtId="0" fontId="70" fillId="35" borderId="0" xfId="0" applyFont="1" applyFill="1" applyBorder="1" applyAlignment="1">
      <alignment horizontal="left" vertical="center" wrapText="1"/>
    </xf>
    <xf numFmtId="176" fontId="24" fillId="35" borderId="0" xfId="0" applyNumberFormat="1" applyFont="1" applyFill="1" applyBorder="1">
      <alignment vertical="center"/>
    </xf>
    <xf numFmtId="0" fontId="72" fillId="21" borderId="0" xfId="33" applyFont="1" applyFill="1" applyAlignment="1">
      <alignment wrapText="1"/>
    </xf>
    <xf numFmtId="0" fontId="72" fillId="21" borderId="0" xfId="33" applyFont="1" applyFill="1" applyAlignment="1"/>
    <xf numFmtId="176" fontId="14" fillId="21" borderId="85" xfId="0" applyNumberFormat="1" applyFont="1" applyFill="1" applyBorder="1">
      <alignment vertical="center"/>
    </xf>
    <xf numFmtId="0" fontId="10" fillId="35" borderId="0" xfId="33" applyFont="1" applyFill="1" applyBorder="1" applyAlignment="1">
      <alignment horizontal="left" vertical="center" wrapText="1"/>
    </xf>
    <xf numFmtId="0" fontId="69" fillId="19" borderId="0" xfId="33" applyFont="1" applyFill="1" applyBorder="1" applyAlignment="1">
      <alignment vertical="center" wrapText="1"/>
    </xf>
    <xf numFmtId="0" fontId="69" fillId="19" borderId="0" xfId="33" applyFont="1" applyFill="1" applyBorder="1" applyAlignment="1">
      <alignment vertical="center"/>
    </xf>
    <xf numFmtId="210" fontId="14" fillId="19" borderId="85" xfId="0" applyNumberFormat="1" applyFont="1" applyFill="1" applyBorder="1">
      <alignment vertical="center"/>
    </xf>
    <xf numFmtId="0" fontId="1" fillId="43" borderId="0" xfId="33" applyFont="1" applyFill="1" applyAlignment="1">
      <alignment wrapText="1"/>
    </xf>
    <xf numFmtId="0" fontId="1" fillId="43" borderId="0" xfId="33" applyFont="1" applyFill="1" applyAlignment="1">
      <alignment vertical="top"/>
    </xf>
    <xf numFmtId="0" fontId="14" fillId="43" borderId="85" xfId="0" applyNumberFormat="1" applyFont="1" applyFill="1" applyBorder="1">
      <alignment vertical="center"/>
    </xf>
    <xf numFmtId="209" fontId="14" fillId="43" borderId="85" xfId="0" applyNumberFormat="1" applyFont="1" applyFill="1" applyBorder="1">
      <alignment vertical="center"/>
    </xf>
    <xf numFmtId="177" fontId="14" fillId="0" borderId="0" xfId="0" applyNumberFormat="1" applyFont="1" applyBorder="1">
      <alignment vertical="center"/>
    </xf>
    <xf numFmtId="0" fontId="7" fillId="42" borderId="0" xfId="28" applyFill="1" applyAlignment="1" applyProtection="1">
      <alignment vertical="center"/>
    </xf>
    <xf numFmtId="0" fontId="14" fillId="42" borderId="0" xfId="0" applyFont="1" applyFill="1" applyBorder="1">
      <alignment vertical="center"/>
    </xf>
    <xf numFmtId="0" fontId="14" fillId="42" borderId="0" xfId="0" applyFont="1" applyFill="1" applyBorder="1" applyAlignment="1">
      <alignment vertical="center" wrapText="1"/>
    </xf>
    <xf numFmtId="202" fontId="14" fillId="42" borderId="0" xfId="0" applyNumberFormat="1" applyFont="1" applyFill="1" applyBorder="1" applyAlignment="1">
      <alignment vertical="center" wrapText="1"/>
    </xf>
    <xf numFmtId="0" fontId="14" fillId="42" borderId="85" xfId="0" applyFont="1" applyFill="1" applyBorder="1">
      <alignment vertical="center"/>
    </xf>
    <xf numFmtId="0" fontId="14" fillId="42" borderId="85" xfId="0" applyFont="1" applyFill="1" applyBorder="1" applyAlignment="1">
      <alignment vertical="center" wrapText="1"/>
    </xf>
    <xf numFmtId="202" fontId="14" fillId="42" borderId="85" xfId="0" applyNumberFormat="1" applyFont="1" applyFill="1" applyBorder="1" applyAlignment="1">
      <alignment vertical="center" wrapText="1"/>
    </xf>
    <xf numFmtId="0" fontId="14" fillId="42" borderId="0" xfId="0" applyFont="1" applyFill="1" applyAlignment="1">
      <alignment vertical="center" wrapText="1"/>
    </xf>
    <xf numFmtId="202" fontId="14" fillId="42" borderId="0" xfId="0" applyNumberFormat="1" applyFont="1" applyFill="1" applyAlignment="1">
      <alignment vertical="center" wrapText="1"/>
    </xf>
    <xf numFmtId="202" fontId="14" fillId="42" borderId="0" xfId="0" applyNumberFormat="1" applyFont="1" applyFill="1" applyBorder="1">
      <alignment vertical="center"/>
    </xf>
    <xf numFmtId="177" fontId="14" fillId="42" borderId="85" xfId="0" applyNumberFormat="1" applyFont="1" applyFill="1" applyBorder="1">
      <alignment vertical="center"/>
    </xf>
    <xf numFmtId="202" fontId="14" fillId="42" borderId="85" xfId="0" applyNumberFormat="1" applyFont="1" applyFill="1" applyBorder="1">
      <alignment vertical="center"/>
    </xf>
    <xf numFmtId="202" fontId="14" fillId="42" borderId="0" xfId="0" applyNumberFormat="1" applyFont="1" applyFill="1">
      <alignment vertical="center"/>
    </xf>
    <xf numFmtId="0" fontId="57" fillId="27" borderId="19" xfId="34" applyFont="1" applyFill="1" applyBorder="1" applyAlignment="1">
      <alignment vertical="center"/>
    </xf>
    <xf numFmtId="3" fontId="57" fillId="27" borderId="19" xfId="34" applyNumberFormat="1" applyFont="1" applyFill="1" applyBorder="1" applyAlignment="1">
      <alignment vertical="center"/>
    </xf>
    <xf numFmtId="3" fontId="57" fillId="27" borderId="0" xfId="34" applyNumberFormat="1" applyFont="1" applyFill="1" applyBorder="1" applyAlignment="1">
      <alignment vertical="center"/>
    </xf>
    <xf numFmtId="0" fontId="57" fillId="27" borderId="0" xfId="34" applyFont="1" applyFill="1" applyBorder="1" applyAlignment="1">
      <alignment vertical="center" wrapText="1"/>
    </xf>
    <xf numFmtId="0" fontId="57" fillId="27" borderId="0" xfId="34" applyFont="1" applyFill="1" applyBorder="1">
      <alignment vertical="center"/>
    </xf>
    <xf numFmtId="0" fontId="16" fillId="3" borderId="20" xfId="33" applyFont="1" applyFill="1" applyBorder="1" applyAlignment="1">
      <alignment vertical="center" wrapText="1"/>
    </xf>
    <xf numFmtId="209" fontId="46" fillId="27" borderId="1" xfId="33" applyNumberFormat="1" applyFont="1" applyFill="1" applyBorder="1" applyAlignment="1">
      <alignment vertical="center"/>
    </xf>
    <xf numFmtId="49" fontId="10" fillId="23" borderId="20" xfId="33" applyNumberFormat="1" applyFont="1" applyFill="1" applyBorder="1" applyAlignment="1">
      <alignment horizontal="left" vertical="center" wrapText="1"/>
    </xf>
    <xf numFmtId="0" fontId="16" fillId="9" borderId="1" xfId="33" applyFont="1" applyFill="1" applyBorder="1" applyAlignment="1">
      <alignment vertical="center"/>
    </xf>
    <xf numFmtId="0" fontId="10" fillId="0" borderId="66" xfId="33" applyFont="1" applyFill="1" applyBorder="1" applyAlignment="1">
      <alignment vertical="center"/>
    </xf>
    <xf numFmtId="183" fontId="10" fillId="8" borderId="102" xfId="33" applyNumberFormat="1" applyFont="1" applyFill="1" applyBorder="1" applyAlignment="1">
      <alignment vertical="center"/>
    </xf>
    <xf numFmtId="38" fontId="10" fillId="8" borderId="54" xfId="29" applyFont="1" applyFill="1" applyBorder="1" applyAlignment="1">
      <alignment vertical="center"/>
    </xf>
    <xf numFmtId="9" fontId="10" fillId="8" borderId="54" xfId="33" applyNumberFormat="1" applyFont="1" applyFill="1" applyBorder="1" applyAlignment="1">
      <alignment vertical="center"/>
    </xf>
    <xf numFmtId="207" fontId="14" fillId="8" borderId="1" xfId="26" applyNumberFormat="1" applyFont="1" applyFill="1" applyBorder="1" applyAlignment="1">
      <alignment vertical="center"/>
    </xf>
    <xf numFmtId="206" fontId="10" fillId="27" borderId="1" xfId="33" applyNumberFormat="1" applyFont="1" applyFill="1" applyBorder="1" applyAlignment="1">
      <alignment horizontal="right" vertical="center"/>
    </xf>
    <xf numFmtId="187" fontId="10" fillId="27" borderId="1" xfId="33" applyNumberFormat="1" applyFont="1" applyFill="1" applyBorder="1" applyAlignment="1">
      <alignment horizontal="right" vertical="center"/>
    </xf>
    <xf numFmtId="204" fontId="10" fillId="27" borderId="1" xfId="33" applyNumberFormat="1" applyFont="1" applyFill="1" applyBorder="1" applyAlignment="1">
      <alignment horizontal="right" vertical="center"/>
    </xf>
    <xf numFmtId="206" fontId="10" fillId="27" borderId="9" xfId="26" applyNumberFormat="1" applyFont="1" applyFill="1" applyBorder="1" applyAlignment="1">
      <alignment horizontal="right" vertical="center"/>
    </xf>
    <xf numFmtId="0" fontId="10" fillId="27" borderId="0" xfId="33" applyFont="1" applyFill="1" applyBorder="1" applyAlignment="1">
      <alignment horizontal="center" vertical="center" wrapText="1"/>
    </xf>
    <xf numFmtId="0" fontId="57" fillId="27" borderId="0" xfId="34" applyFont="1" applyFill="1" applyBorder="1" applyAlignment="1">
      <alignment vertical="top"/>
    </xf>
    <xf numFmtId="0" fontId="57" fillId="27" borderId="0" xfId="34" applyFont="1" applyFill="1" applyAlignment="1">
      <alignment vertical="top"/>
    </xf>
    <xf numFmtId="49" fontId="57" fillId="27" borderId="0" xfId="34" applyNumberFormat="1" applyFont="1" applyFill="1" applyBorder="1" applyAlignment="1">
      <alignment vertical="top"/>
    </xf>
    <xf numFmtId="49" fontId="57" fillId="27" borderId="0" xfId="34" applyNumberFormat="1" applyFont="1" applyFill="1" applyAlignment="1">
      <alignment vertical="top"/>
    </xf>
    <xf numFmtId="180" fontId="14" fillId="8" borderId="0" xfId="33" applyNumberFormat="1" applyFont="1" applyFill="1" applyAlignment="1">
      <alignment horizontal="left" vertical="top"/>
    </xf>
    <xf numFmtId="49" fontId="27" fillId="27" borderId="0" xfId="0" applyNumberFormat="1" applyFont="1" applyFill="1" applyAlignment="1">
      <alignment vertical="top"/>
    </xf>
    <xf numFmtId="0" fontId="27" fillId="27" borderId="0" xfId="0" applyFont="1" applyFill="1" applyAlignment="1">
      <alignment vertical="top"/>
    </xf>
    <xf numFmtId="0" fontId="57" fillId="27" borderId="0" xfId="34" applyFont="1" applyFill="1" applyAlignment="1">
      <alignment horizontal="right" vertical="top"/>
    </xf>
    <xf numFmtId="49" fontId="60" fillId="27" borderId="0" xfId="0" applyNumberFormat="1" applyFont="1" applyFill="1" applyAlignment="1">
      <alignment vertical="top"/>
    </xf>
    <xf numFmtId="49" fontId="74" fillId="27" borderId="0" xfId="34" applyNumberFormat="1" applyFont="1" applyFill="1" applyBorder="1" applyAlignment="1">
      <alignment vertical="top"/>
    </xf>
    <xf numFmtId="0" fontId="74" fillId="27" borderId="0" xfId="34" applyFont="1" applyFill="1" applyBorder="1" applyAlignment="1">
      <alignment vertical="top"/>
    </xf>
    <xf numFmtId="0" fontId="38" fillId="27" borderId="0" xfId="34" applyFont="1" applyFill="1" applyBorder="1" applyAlignment="1">
      <alignment vertical="top"/>
    </xf>
    <xf numFmtId="0" fontId="75" fillId="27" borderId="0" xfId="0" applyFont="1" applyFill="1" applyAlignment="1">
      <alignment vertical="top"/>
    </xf>
    <xf numFmtId="177" fontId="24" fillId="28" borderId="25" xfId="33" applyNumberFormat="1" applyFont="1" applyFill="1" applyBorder="1" applyAlignment="1">
      <alignment vertical="center"/>
    </xf>
    <xf numFmtId="177" fontId="24" fillId="28" borderId="20" xfId="33" applyNumberFormat="1" applyFont="1" applyFill="1" applyBorder="1" applyAlignment="1">
      <alignment vertical="center"/>
    </xf>
    <xf numFmtId="177" fontId="24" fillId="28" borderId="71" xfId="33" applyNumberFormat="1" applyFont="1" applyFill="1" applyBorder="1" applyAlignment="1">
      <alignment vertical="center"/>
    </xf>
    <xf numFmtId="177" fontId="24" fillId="19" borderId="55" xfId="33" applyNumberFormat="1" applyFont="1" applyFill="1" applyBorder="1" applyAlignment="1">
      <alignment vertical="center"/>
    </xf>
    <xf numFmtId="38" fontId="16" fillId="13" borderId="62" xfId="29" applyNumberFormat="1" applyFont="1" applyFill="1" applyBorder="1" applyAlignment="1">
      <alignment vertical="center"/>
    </xf>
    <xf numFmtId="38" fontId="16" fillId="3" borderId="25" xfId="29" applyNumberFormat="1" applyFont="1" applyFill="1" applyBorder="1" applyAlignment="1">
      <alignment vertical="center"/>
    </xf>
    <xf numFmtId="38" fontId="10" fillId="16" borderId="19" xfId="29" applyNumberFormat="1" applyFont="1" applyFill="1" applyBorder="1" applyAlignment="1">
      <alignment vertical="center"/>
    </xf>
    <xf numFmtId="38" fontId="10" fillId="16" borderId="84" xfId="29" applyNumberFormat="1" applyFont="1" applyFill="1" applyBorder="1" applyAlignment="1">
      <alignment vertical="center"/>
    </xf>
    <xf numFmtId="38" fontId="10" fillId="34" borderId="25" xfId="29" applyNumberFormat="1" applyFont="1" applyFill="1" applyBorder="1" applyAlignment="1">
      <alignment vertical="center"/>
    </xf>
    <xf numFmtId="38" fontId="16" fillId="9" borderId="25" xfId="29" applyNumberFormat="1" applyFont="1" applyFill="1" applyBorder="1" applyAlignment="1">
      <alignment vertical="center"/>
    </xf>
    <xf numFmtId="38" fontId="16" fillId="36" borderId="25" xfId="29" applyNumberFormat="1" applyFont="1" applyFill="1" applyBorder="1" applyAlignment="1">
      <alignment vertical="center"/>
    </xf>
    <xf numFmtId="38" fontId="16" fillId="10" borderId="25" xfId="29" applyNumberFormat="1" applyFont="1" applyFill="1" applyBorder="1" applyAlignment="1">
      <alignment vertical="center"/>
    </xf>
    <xf numFmtId="38" fontId="16" fillId="0" borderId="96" xfId="29" applyNumberFormat="1" applyFont="1" applyFill="1" applyBorder="1" applyAlignment="1">
      <alignment vertical="center"/>
    </xf>
    <xf numFmtId="38" fontId="10" fillId="30" borderId="0" xfId="29" applyNumberFormat="1" applyFont="1" applyFill="1" applyBorder="1" applyAlignment="1">
      <alignment vertical="center"/>
    </xf>
    <xf numFmtId="38" fontId="16" fillId="30" borderId="0" xfId="29" applyNumberFormat="1" applyFont="1" applyFill="1" applyBorder="1" applyAlignment="1">
      <alignment vertical="center"/>
    </xf>
    <xf numFmtId="38" fontId="10" fillId="30" borderId="0" xfId="29" applyNumberFormat="1" applyFont="1" applyFill="1" applyBorder="1" applyAlignment="1">
      <alignment horizontal="right" vertical="center"/>
    </xf>
    <xf numFmtId="0" fontId="73" fillId="27" borderId="0" xfId="33" applyFont="1" applyFill="1" applyAlignment="1">
      <alignment vertical="top" wrapText="1"/>
    </xf>
    <xf numFmtId="38" fontId="16" fillId="45" borderId="1" xfId="29" applyNumberFormat="1" applyFont="1" applyFill="1" applyBorder="1" applyAlignment="1">
      <alignment vertical="center"/>
    </xf>
    <xf numFmtId="38" fontId="16" fillId="45" borderId="3" xfId="29" applyNumberFormat="1" applyFont="1" applyFill="1" applyBorder="1" applyAlignment="1">
      <alignment vertical="center"/>
    </xf>
    <xf numFmtId="38" fontId="10" fillId="0" borderId="20" xfId="29" applyNumberFormat="1" applyFont="1" applyFill="1" applyBorder="1" applyAlignment="1">
      <alignment vertical="center"/>
    </xf>
    <xf numFmtId="0" fontId="10" fillId="0" borderId="34" xfId="33" applyFont="1" applyFill="1" applyBorder="1" applyAlignment="1">
      <alignment vertical="center"/>
    </xf>
    <xf numFmtId="0" fontId="10" fillId="0" borderId="20" xfId="33" applyFont="1" applyFill="1" applyBorder="1" applyAlignment="1">
      <alignment vertical="center" wrapText="1"/>
    </xf>
    <xf numFmtId="38" fontId="10" fillId="0" borderId="25" xfId="29" applyNumberFormat="1" applyFont="1" applyFill="1" applyBorder="1" applyAlignment="1">
      <alignment vertical="center"/>
    </xf>
    <xf numFmtId="38" fontId="10" fillId="0" borderId="3" xfId="29" applyNumberFormat="1" applyFont="1" applyFill="1" applyBorder="1" applyAlignment="1">
      <alignment vertical="center"/>
    </xf>
    <xf numFmtId="38" fontId="16" fillId="46" borderId="1" xfId="29" applyNumberFormat="1" applyFont="1" applyFill="1" applyBorder="1" applyAlignment="1">
      <alignment vertical="center"/>
    </xf>
    <xf numFmtId="38" fontId="16" fillId="4" borderId="4" xfId="29" applyNumberFormat="1" applyFont="1" applyFill="1" applyBorder="1" applyAlignment="1">
      <alignment vertical="center"/>
    </xf>
    <xf numFmtId="38" fontId="16" fillId="4" borderId="45" xfId="29" applyNumberFormat="1" applyFont="1" applyFill="1" applyBorder="1" applyAlignment="1">
      <alignment vertical="center"/>
    </xf>
    <xf numFmtId="38" fontId="16" fillId="4" borderId="36" xfId="29" applyNumberFormat="1" applyFont="1" applyFill="1" applyBorder="1" applyAlignment="1">
      <alignment vertical="center"/>
    </xf>
    <xf numFmtId="0" fontId="16" fillId="4" borderId="34" xfId="33" applyFont="1" applyFill="1" applyBorder="1" applyAlignment="1">
      <alignment vertical="center"/>
    </xf>
    <xf numFmtId="0" fontId="10" fillId="4" borderId="38" xfId="33" applyFont="1" applyFill="1" applyBorder="1" applyAlignment="1">
      <alignment vertical="center"/>
    </xf>
    <xf numFmtId="0" fontId="10" fillId="4" borderId="38" xfId="33" applyFont="1" applyFill="1" applyBorder="1" applyAlignment="1">
      <alignment vertical="center" wrapText="1"/>
    </xf>
    <xf numFmtId="38" fontId="16" fillId="4" borderId="11" xfId="29" applyNumberFormat="1" applyFont="1" applyFill="1" applyBorder="1" applyAlignment="1">
      <alignment vertical="center"/>
    </xf>
    <xf numFmtId="38" fontId="16" fillId="4" borderId="34" xfId="29" applyNumberFormat="1" applyFont="1" applyFill="1" applyBorder="1" applyAlignment="1">
      <alignment vertical="center"/>
    </xf>
    <xf numFmtId="38" fontId="16" fillId="4" borderId="103" xfId="29" applyNumberFormat="1" applyFont="1" applyFill="1" applyBorder="1" applyAlignment="1">
      <alignment vertical="center"/>
    </xf>
    <xf numFmtId="0" fontId="10" fillId="47" borderId="30" xfId="33" applyFont="1" applyFill="1" applyBorder="1" applyAlignment="1">
      <alignment vertical="center"/>
    </xf>
    <xf numFmtId="0" fontId="10" fillId="47" borderId="30" xfId="33" applyFont="1" applyFill="1" applyBorder="1" applyAlignment="1">
      <alignment vertical="center" wrapText="1"/>
    </xf>
    <xf numFmtId="38" fontId="16" fillId="47" borderId="62" xfId="29" applyNumberFormat="1" applyFont="1" applyFill="1" applyBorder="1" applyAlignment="1">
      <alignment vertical="center"/>
    </xf>
    <xf numFmtId="38" fontId="16" fillId="47" borderId="32" xfId="29" applyNumberFormat="1" applyFont="1" applyFill="1" applyBorder="1" applyAlignment="1">
      <alignment vertical="center"/>
    </xf>
    <xf numFmtId="0" fontId="16" fillId="47" borderId="33" xfId="33" applyFont="1" applyFill="1" applyBorder="1" applyAlignment="1">
      <alignment vertical="center"/>
    </xf>
    <xf numFmtId="0" fontId="10" fillId="47" borderId="42" xfId="33" applyFont="1" applyFill="1" applyBorder="1" applyAlignment="1">
      <alignment vertical="center"/>
    </xf>
    <xf numFmtId="0" fontId="10" fillId="47" borderId="46" xfId="33" applyFont="1" applyFill="1" applyBorder="1" applyAlignment="1">
      <alignment vertical="center"/>
    </xf>
    <xf numFmtId="0" fontId="16" fillId="5" borderId="0" xfId="33" applyFont="1" applyFill="1" applyBorder="1" applyAlignment="1">
      <alignment vertical="center"/>
    </xf>
    <xf numFmtId="0" fontId="16" fillId="5" borderId="71" xfId="33" applyFont="1" applyFill="1" applyBorder="1" applyAlignment="1">
      <alignment vertical="center"/>
    </xf>
    <xf numFmtId="0" fontId="16" fillId="5" borderId="71" xfId="33" applyFont="1" applyFill="1" applyBorder="1" applyAlignment="1">
      <alignment vertical="center" wrapText="1"/>
    </xf>
    <xf numFmtId="38" fontId="16" fillId="23" borderId="40" xfId="29" applyNumberFormat="1" applyFont="1" applyFill="1" applyBorder="1" applyAlignment="1">
      <alignment vertical="center"/>
    </xf>
    <xf numFmtId="0" fontId="56" fillId="37" borderId="0" xfId="33" applyFont="1" applyFill="1" applyBorder="1" applyAlignment="1">
      <alignment vertical="center"/>
    </xf>
    <xf numFmtId="0" fontId="16" fillId="37" borderId="0" xfId="33" applyFont="1" applyFill="1" applyBorder="1" applyAlignment="1">
      <alignment vertical="center"/>
    </xf>
    <xf numFmtId="0" fontId="16" fillId="37" borderId="71" xfId="33" applyFont="1" applyFill="1" applyBorder="1" applyAlignment="1">
      <alignment vertical="center"/>
    </xf>
    <xf numFmtId="38" fontId="16" fillId="25" borderId="40" xfId="29" applyNumberFormat="1" applyFont="1" applyFill="1" applyBorder="1" applyAlignment="1">
      <alignment vertical="center"/>
    </xf>
    <xf numFmtId="38" fontId="16" fillId="25" borderId="19" xfId="29" applyNumberFormat="1" applyFont="1" applyFill="1" applyBorder="1" applyAlignment="1">
      <alignment vertical="center"/>
    </xf>
    <xf numFmtId="38" fontId="16" fillId="25" borderId="45" xfId="29" applyNumberFormat="1" applyFont="1" applyFill="1" applyBorder="1" applyAlignment="1">
      <alignment vertical="center"/>
    </xf>
    <xf numFmtId="0" fontId="16" fillId="24" borderId="34" xfId="33" applyFont="1" applyFill="1" applyBorder="1" applyAlignment="1">
      <alignment vertical="center"/>
    </xf>
    <xf numFmtId="0" fontId="16" fillId="12" borderId="37" xfId="33" applyFont="1" applyFill="1" applyBorder="1" applyAlignment="1">
      <alignment vertical="center"/>
    </xf>
    <xf numFmtId="0" fontId="16" fillId="12" borderId="20" xfId="33" applyFont="1" applyFill="1" applyBorder="1" applyAlignment="1">
      <alignment vertical="center"/>
    </xf>
    <xf numFmtId="0" fontId="16" fillId="12" borderId="20" xfId="33" applyFont="1" applyFill="1" applyBorder="1" applyAlignment="1">
      <alignment vertical="center" wrapText="1"/>
    </xf>
    <xf numFmtId="38" fontId="16" fillId="18" borderId="1" xfId="29" applyNumberFormat="1" applyFont="1" applyFill="1" applyBorder="1" applyAlignment="1">
      <alignment vertical="center"/>
    </xf>
    <xf numFmtId="38" fontId="16" fillId="18" borderId="3" xfId="29" applyNumberFormat="1" applyFont="1" applyFill="1" applyBorder="1" applyAlignment="1">
      <alignment vertical="center"/>
    </xf>
    <xf numFmtId="0" fontId="10" fillId="12" borderId="24" xfId="33" applyFont="1" applyFill="1" applyBorder="1" applyAlignment="1">
      <alignment vertical="center"/>
    </xf>
    <xf numFmtId="0" fontId="10" fillId="27" borderId="68" xfId="33" applyFont="1" applyFill="1" applyBorder="1" applyAlignment="1">
      <alignment vertical="center"/>
    </xf>
    <xf numFmtId="38" fontId="10" fillId="28" borderId="4" xfId="29" applyNumberFormat="1" applyFont="1" applyFill="1" applyBorder="1" applyAlignment="1">
      <alignment vertical="center"/>
    </xf>
    <xf numFmtId="38" fontId="10" fillId="28" borderId="24" xfId="29" applyNumberFormat="1" applyFont="1" applyFill="1" applyBorder="1" applyAlignment="1">
      <alignment vertical="center"/>
    </xf>
    <xf numFmtId="38" fontId="10" fillId="28" borderId="45" xfId="29" applyNumberFormat="1" applyFont="1" applyFill="1" applyBorder="1" applyAlignment="1">
      <alignment vertical="center"/>
    </xf>
    <xf numFmtId="0" fontId="61" fillId="27" borderId="1" xfId="28" applyFont="1" applyFill="1" applyBorder="1" applyAlignment="1" applyProtection="1">
      <alignment vertical="center" wrapText="1"/>
    </xf>
    <xf numFmtId="0" fontId="61" fillId="27" borderId="0" xfId="28" applyFont="1" applyFill="1" applyBorder="1" applyAlignment="1" applyProtection="1">
      <alignment vertical="center" wrapText="1"/>
    </xf>
    <xf numFmtId="38" fontId="10" fillId="27" borderId="1" xfId="29" applyNumberFormat="1" applyFont="1" applyFill="1" applyBorder="1" applyAlignment="1">
      <alignment vertical="center"/>
    </xf>
    <xf numFmtId="38" fontId="16" fillId="27" borderId="1" xfId="29" applyNumberFormat="1" applyFont="1" applyFill="1" applyBorder="1" applyAlignment="1">
      <alignment vertical="center"/>
    </xf>
    <xf numFmtId="0" fontId="10" fillId="27" borderId="20" xfId="33" applyFont="1" applyFill="1" applyBorder="1" applyAlignment="1">
      <alignment vertical="center" wrapText="1"/>
    </xf>
    <xf numFmtId="38" fontId="10" fillId="28" borderId="1" xfId="29" applyNumberFormat="1" applyFont="1" applyFill="1" applyBorder="1" applyAlignment="1">
      <alignment vertical="center"/>
    </xf>
    <xf numFmtId="38" fontId="16" fillId="28" borderId="1" xfId="29" applyNumberFormat="1" applyFont="1" applyFill="1" applyBorder="1" applyAlignment="1">
      <alignment vertical="center"/>
    </xf>
    <xf numFmtId="38" fontId="16" fillId="46" borderId="3" xfId="29" applyNumberFormat="1" applyFont="1" applyFill="1" applyBorder="1" applyAlignment="1">
      <alignment vertical="center"/>
    </xf>
    <xf numFmtId="38" fontId="16" fillId="23" borderId="3" xfId="29" applyNumberFormat="1" applyFont="1" applyFill="1" applyBorder="1" applyAlignment="1">
      <alignment vertical="center"/>
    </xf>
    <xf numFmtId="38" fontId="10" fillId="17" borderId="11" xfId="29" applyNumberFormat="1" applyFont="1" applyFill="1" applyBorder="1" applyAlignment="1">
      <alignment vertical="center"/>
    </xf>
    <xf numFmtId="38" fontId="10" fillId="48" borderId="31" xfId="29" applyNumberFormat="1" applyFont="1" applyFill="1" applyBorder="1" applyAlignment="1">
      <alignment vertical="center"/>
    </xf>
    <xf numFmtId="38" fontId="10" fillId="5" borderId="40" xfId="29" applyNumberFormat="1" applyFont="1" applyFill="1" applyBorder="1" applyAlignment="1">
      <alignment vertical="center"/>
    </xf>
    <xf numFmtId="38" fontId="16" fillId="5" borderId="19" xfId="29" applyNumberFormat="1" applyFont="1" applyFill="1" applyBorder="1" applyAlignment="1">
      <alignment vertical="center"/>
    </xf>
    <xf numFmtId="0" fontId="16" fillId="37" borderId="71" xfId="33" applyFont="1" applyFill="1" applyBorder="1" applyAlignment="1">
      <alignment vertical="center" wrapText="1"/>
    </xf>
    <xf numFmtId="38" fontId="16" fillId="38" borderId="4" xfId="29" applyNumberFormat="1" applyFont="1" applyFill="1" applyBorder="1" applyAlignment="1">
      <alignment vertical="center"/>
    </xf>
    <xf numFmtId="38" fontId="10" fillId="12" borderId="1" xfId="29" applyNumberFormat="1" applyFont="1" applyFill="1" applyBorder="1" applyAlignment="1">
      <alignment vertical="center"/>
    </xf>
    <xf numFmtId="38" fontId="16" fillId="18" borderId="25" xfId="29" applyNumberFormat="1" applyFont="1" applyFill="1" applyBorder="1" applyAlignment="1">
      <alignment vertical="center"/>
    </xf>
    <xf numFmtId="0" fontId="10" fillId="27" borderId="68" xfId="33" applyFont="1" applyFill="1" applyBorder="1" applyAlignment="1">
      <alignment vertical="center" wrapText="1"/>
    </xf>
    <xf numFmtId="38" fontId="10" fillId="30" borderId="50" xfId="29" applyNumberFormat="1" applyFont="1" applyFill="1" applyBorder="1" applyAlignment="1">
      <alignment horizontal="right" vertical="center"/>
    </xf>
    <xf numFmtId="38" fontId="10" fillId="28" borderId="50" xfId="29" applyNumberFormat="1" applyFont="1" applyFill="1" applyBorder="1" applyAlignment="1">
      <alignment vertical="center"/>
    </xf>
    <xf numFmtId="38" fontId="10" fillId="28" borderId="87" xfId="29" applyNumberFormat="1" applyFont="1" applyFill="1" applyBorder="1" applyAlignment="1">
      <alignment vertical="center"/>
    </xf>
    <xf numFmtId="0" fontId="10" fillId="3" borderId="38" xfId="33" applyFont="1" applyFill="1" applyBorder="1" applyAlignment="1">
      <alignment vertical="center"/>
    </xf>
    <xf numFmtId="0" fontId="16" fillId="3" borderId="38" xfId="33" applyFont="1" applyFill="1" applyBorder="1" applyAlignment="1">
      <alignment vertical="center" wrapText="1"/>
    </xf>
    <xf numFmtId="38" fontId="16" fillId="3" borderId="40" xfId="29" applyNumberFormat="1" applyFont="1" applyFill="1" applyBorder="1" applyAlignment="1">
      <alignment vertical="center"/>
    </xf>
    <xf numFmtId="38" fontId="16" fillId="3" borderId="39" xfId="29" applyNumberFormat="1" applyFont="1" applyFill="1" applyBorder="1" applyAlignment="1">
      <alignment vertical="center"/>
    </xf>
    <xf numFmtId="38" fontId="16" fillId="3" borderId="71" xfId="29" applyNumberFormat="1" applyFont="1" applyFill="1" applyBorder="1" applyAlignment="1">
      <alignment vertical="center"/>
    </xf>
    <xf numFmtId="38" fontId="16" fillId="3" borderId="93" xfId="29" applyNumberFormat="1" applyFont="1" applyFill="1" applyBorder="1" applyAlignment="1">
      <alignment vertical="center"/>
    </xf>
    <xf numFmtId="0" fontId="10" fillId="19" borderId="24" xfId="33" applyFont="1" applyFill="1" applyBorder="1" applyAlignment="1">
      <alignment vertical="center"/>
    </xf>
    <xf numFmtId="201" fontId="45" fillId="21" borderId="0" xfId="0" applyNumberFormat="1" applyFont="1" applyFill="1" applyBorder="1">
      <alignment vertical="center"/>
    </xf>
    <xf numFmtId="0" fontId="24" fillId="0" borderId="0" xfId="0" applyFont="1">
      <alignment vertical="center"/>
    </xf>
    <xf numFmtId="0" fontId="76" fillId="35" borderId="0" xfId="0" applyFont="1" applyFill="1" applyBorder="1" applyAlignment="1">
      <alignment horizontal="left" vertical="center" wrapText="1"/>
    </xf>
    <xf numFmtId="182" fontId="24" fillId="28" borderId="39" xfId="33" applyNumberFormat="1" applyFont="1" applyFill="1" applyBorder="1" applyAlignment="1">
      <alignment vertical="center"/>
    </xf>
    <xf numFmtId="182" fontId="24" fillId="28" borderId="19" xfId="33" applyNumberFormat="1" applyFont="1" applyFill="1" applyBorder="1" applyAlignment="1">
      <alignment vertical="center"/>
    </xf>
    <xf numFmtId="179" fontId="10" fillId="8" borderId="93" xfId="33" applyNumberFormat="1" applyFont="1" applyFill="1" applyBorder="1" applyAlignment="1">
      <alignment vertical="center"/>
    </xf>
    <xf numFmtId="179" fontId="10" fillId="8" borderId="59" xfId="33" applyNumberFormat="1" applyFont="1" applyFill="1" applyBorder="1" applyAlignment="1">
      <alignment vertical="center"/>
    </xf>
    <xf numFmtId="0" fontId="24" fillId="44" borderId="1" xfId="33" applyFont="1" applyFill="1" applyBorder="1" applyAlignment="1">
      <alignment horizontal="center" vertical="center" wrapText="1"/>
    </xf>
    <xf numFmtId="0" fontId="10" fillId="44" borderId="25" xfId="33" applyFont="1" applyFill="1" applyBorder="1" applyAlignment="1">
      <alignment vertical="center"/>
    </xf>
    <xf numFmtId="0" fontId="10" fillId="44" borderId="20" xfId="33" applyFont="1" applyFill="1" applyBorder="1" applyAlignment="1">
      <alignment horizontal="center" vertical="center"/>
    </xf>
    <xf numFmtId="0" fontId="10" fillId="44" borderId="1" xfId="33" applyFont="1" applyFill="1" applyBorder="1" applyAlignment="1">
      <alignment horizontal="center" vertical="center" wrapText="1"/>
    </xf>
    <xf numFmtId="0" fontId="10" fillId="44" borderId="1" xfId="33" applyFont="1" applyFill="1" applyBorder="1" applyAlignment="1">
      <alignment horizontal="center" vertical="center"/>
    </xf>
    <xf numFmtId="0" fontId="10" fillId="40" borderId="1" xfId="33" applyFont="1" applyFill="1" applyBorder="1" applyAlignment="1">
      <alignment horizontal="center" vertical="center"/>
    </xf>
    <xf numFmtId="0" fontId="10" fillId="40" borderId="1" xfId="33" applyFont="1" applyFill="1" applyBorder="1" applyAlignment="1">
      <alignment horizontal="center" vertical="center" wrapText="1"/>
    </xf>
    <xf numFmtId="0" fontId="24" fillId="40" borderId="1" xfId="33" applyFont="1" applyFill="1" applyBorder="1" applyAlignment="1">
      <alignment horizontal="center" vertical="center" wrapText="1"/>
    </xf>
    <xf numFmtId="0" fontId="10" fillId="40" borderId="76" xfId="33" applyFont="1" applyFill="1" applyBorder="1"/>
    <xf numFmtId="0" fontId="10" fillId="40" borderId="57" xfId="33" applyFont="1" applyFill="1" applyBorder="1" applyAlignment="1">
      <alignment horizontal="center" vertical="top" wrapText="1"/>
    </xf>
    <xf numFmtId="0" fontId="10" fillId="40" borderId="56" xfId="33" applyFont="1" applyFill="1" applyBorder="1" applyAlignment="1">
      <alignment horizontal="center" vertical="top" wrapText="1"/>
    </xf>
    <xf numFmtId="0" fontId="10" fillId="40" borderId="92" xfId="33" applyFont="1" applyFill="1" applyBorder="1" applyAlignment="1">
      <alignment horizontal="center" vertical="top" wrapText="1"/>
    </xf>
    <xf numFmtId="0" fontId="25" fillId="40" borderId="1" xfId="33" applyFont="1" applyFill="1" applyBorder="1" applyAlignment="1">
      <alignment horizontal="center" vertical="center" wrapText="1"/>
    </xf>
    <xf numFmtId="0" fontId="10" fillId="40" borderId="44" xfId="33" applyFont="1" applyFill="1" applyBorder="1" applyAlignment="1">
      <alignment horizontal="left" vertical="center"/>
    </xf>
    <xf numFmtId="0" fontId="10" fillId="40" borderId="14" xfId="33" applyFont="1" applyFill="1" applyBorder="1" applyAlignment="1">
      <alignment horizontal="left" vertical="center"/>
    </xf>
    <xf numFmtId="0" fontId="10" fillId="40" borderId="15" xfId="33" applyFont="1" applyFill="1" applyBorder="1" applyAlignment="1">
      <alignment horizontal="center" vertical="center"/>
    </xf>
    <xf numFmtId="0" fontId="10" fillId="40" borderId="16" xfId="33" applyFont="1" applyFill="1" applyBorder="1" applyAlignment="1">
      <alignment horizontal="center" vertical="center" wrapText="1"/>
    </xf>
    <xf numFmtId="0" fontId="10" fillId="40" borderId="16" xfId="33" applyFont="1" applyFill="1" applyBorder="1" applyAlignment="1">
      <alignment horizontal="center" vertical="center"/>
    </xf>
    <xf numFmtId="0" fontId="10" fillId="40" borderId="48" xfId="33" applyFont="1" applyFill="1" applyBorder="1" applyAlignment="1">
      <alignment horizontal="center" vertical="center"/>
    </xf>
    <xf numFmtId="0" fontId="24" fillId="40" borderId="32" xfId="33" applyFont="1" applyFill="1" applyBorder="1" applyAlignment="1">
      <alignment horizontal="center" vertical="center" wrapText="1"/>
    </xf>
    <xf numFmtId="0" fontId="10" fillId="40" borderId="17" xfId="33" applyFont="1" applyFill="1" applyBorder="1" applyAlignment="1">
      <alignment horizontal="center" vertical="center" wrapText="1"/>
    </xf>
    <xf numFmtId="0" fontId="24" fillId="40" borderId="60" xfId="33" applyFont="1" applyFill="1" applyBorder="1" applyAlignment="1">
      <alignment horizontal="left" vertical="center"/>
    </xf>
    <xf numFmtId="0" fontId="10" fillId="40" borderId="33" xfId="33" applyFont="1" applyFill="1" applyBorder="1" applyAlignment="1">
      <alignment vertical="center"/>
    </xf>
    <xf numFmtId="0" fontId="24" fillId="40" borderId="61" xfId="33" applyFont="1" applyFill="1" applyBorder="1" applyAlignment="1">
      <alignment horizontal="center" vertical="center"/>
    </xf>
    <xf numFmtId="0" fontId="10" fillId="40" borderId="1" xfId="0" applyFont="1" applyFill="1" applyBorder="1">
      <alignment vertical="center"/>
    </xf>
    <xf numFmtId="38" fontId="16" fillId="9" borderId="37" xfId="29" applyNumberFormat="1" applyFont="1" applyFill="1" applyBorder="1" applyAlignment="1">
      <alignment vertical="center"/>
    </xf>
    <xf numFmtId="38" fontId="16" fillId="36" borderId="37" xfId="29" applyNumberFormat="1" applyFont="1" applyFill="1" applyBorder="1" applyAlignment="1">
      <alignment vertical="center"/>
    </xf>
    <xf numFmtId="38" fontId="16" fillId="27" borderId="20" xfId="29" applyNumberFormat="1" applyFont="1" applyFill="1" applyBorder="1" applyAlignment="1">
      <alignment vertical="center"/>
    </xf>
    <xf numFmtId="38" fontId="16" fillId="28" borderId="20" xfId="29" applyNumberFormat="1" applyFont="1" applyFill="1" applyBorder="1" applyAlignment="1">
      <alignment vertical="center"/>
    </xf>
    <xf numFmtId="38" fontId="16" fillId="4" borderId="38" xfId="29" applyNumberFormat="1" applyFont="1" applyFill="1" applyBorder="1" applyAlignment="1">
      <alignment vertical="center"/>
    </xf>
    <xf numFmtId="38" fontId="16" fillId="47" borderId="33" xfId="29" applyNumberFormat="1" applyFont="1" applyFill="1" applyBorder="1" applyAlignment="1">
      <alignment vertical="center"/>
    </xf>
    <xf numFmtId="38" fontId="16" fillId="5" borderId="0" xfId="29" applyNumberFormat="1" applyFont="1" applyFill="1" applyBorder="1" applyAlignment="1">
      <alignment vertical="center"/>
    </xf>
    <xf numFmtId="38" fontId="16" fillId="18" borderId="37" xfId="29" applyNumberFormat="1" applyFont="1" applyFill="1" applyBorder="1" applyAlignment="1">
      <alignment vertical="center"/>
    </xf>
    <xf numFmtId="38" fontId="10" fillId="28" borderId="68" xfId="29" applyNumberFormat="1" applyFont="1" applyFill="1" applyBorder="1" applyAlignment="1">
      <alignment vertical="center"/>
    </xf>
    <xf numFmtId="38" fontId="16" fillId="25" borderId="71" xfId="29" applyNumberFormat="1" applyFont="1" applyFill="1" applyBorder="1" applyAlignment="1">
      <alignment vertical="center"/>
    </xf>
    <xf numFmtId="38" fontId="16" fillId="5" borderId="39" xfId="29" applyNumberFormat="1" applyFont="1" applyFill="1" applyBorder="1" applyAlignment="1">
      <alignment vertical="center"/>
    </xf>
    <xf numFmtId="38" fontId="16" fillId="25" borderId="39" xfId="29" applyNumberFormat="1" applyFont="1" applyFill="1" applyBorder="1" applyAlignment="1">
      <alignment vertical="center"/>
    </xf>
    <xf numFmtId="177" fontId="10" fillId="8" borderId="11" xfId="33" applyNumberFormat="1" applyFont="1" applyFill="1" applyBorder="1" applyAlignment="1">
      <alignment vertical="center"/>
    </xf>
    <xf numFmtId="211" fontId="10" fillId="27" borderId="1" xfId="33" applyNumberFormat="1" applyFont="1" applyFill="1" applyBorder="1" applyAlignment="1">
      <alignment vertical="center"/>
    </xf>
    <xf numFmtId="177" fontId="10" fillId="33" borderId="4" xfId="33" applyNumberFormat="1" applyFont="1" applyFill="1" applyBorder="1" applyAlignment="1">
      <alignment vertical="center"/>
    </xf>
    <xf numFmtId="177" fontId="10" fillId="33" borderId="1" xfId="33" applyNumberFormat="1" applyFont="1" applyFill="1" applyBorder="1" applyAlignment="1">
      <alignment vertical="center"/>
    </xf>
    <xf numFmtId="10" fontId="10" fillId="8" borderId="11" xfId="26" applyNumberFormat="1" applyFont="1" applyFill="1" applyBorder="1" applyAlignment="1">
      <alignment vertical="center"/>
    </xf>
    <xf numFmtId="179" fontId="10" fillId="8" borderId="9" xfId="26" applyNumberFormat="1" applyFont="1" applyFill="1" applyBorder="1" applyAlignment="1">
      <alignment vertical="center"/>
    </xf>
    <xf numFmtId="187" fontId="10" fillId="20" borderId="40" xfId="26" applyNumberFormat="1" applyFont="1" applyFill="1" applyBorder="1" applyAlignment="1">
      <alignment vertical="center"/>
    </xf>
    <xf numFmtId="183" fontId="10" fillId="8" borderId="1" xfId="26" applyNumberFormat="1" applyFont="1" applyFill="1" applyBorder="1" applyAlignment="1">
      <alignment vertical="center"/>
    </xf>
    <xf numFmtId="183" fontId="10" fillId="21" borderId="40" xfId="26" applyNumberFormat="1" applyFont="1" applyFill="1" applyBorder="1" applyAlignment="1">
      <alignment vertical="center"/>
    </xf>
    <xf numFmtId="187" fontId="10" fillId="21" borderId="40" xfId="26" applyNumberFormat="1" applyFont="1" applyFill="1" applyBorder="1" applyAlignment="1">
      <alignment vertical="center"/>
    </xf>
    <xf numFmtId="187" fontId="10" fillId="33" borderId="1" xfId="26" applyNumberFormat="1" applyFont="1" applyFill="1" applyBorder="1" applyAlignment="1">
      <alignment vertical="center"/>
    </xf>
    <xf numFmtId="212" fontId="10" fillId="8" borderId="1" xfId="26" applyNumberFormat="1" applyFont="1" applyFill="1" applyBorder="1" applyAlignment="1">
      <alignment vertical="center"/>
    </xf>
    <xf numFmtId="187" fontId="10" fillId="22" borderId="4" xfId="26" applyNumberFormat="1" applyFont="1" applyFill="1" applyBorder="1" applyAlignment="1">
      <alignment vertical="center"/>
    </xf>
    <xf numFmtId="204" fontId="10" fillId="8" borderId="1" xfId="26" applyNumberFormat="1" applyFont="1" applyFill="1" applyBorder="1" applyAlignment="1">
      <alignment vertical="center"/>
    </xf>
    <xf numFmtId="187" fontId="10" fillId="19" borderId="1" xfId="26" applyNumberFormat="1" applyFont="1" applyFill="1" applyBorder="1" applyAlignment="1">
      <alignment vertical="center"/>
    </xf>
    <xf numFmtId="187" fontId="10" fillId="21" borderId="1" xfId="26" applyNumberFormat="1" applyFont="1" applyFill="1" applyBorder="1" applyAlignment="1">
      <alignment vertical="center"/>
    </xf>
    <xf numFmtId="183" fontId="10" fillId="33" borderId="1" xfId="26" applyNumberFormat="1" applyFont="1" applyFill="1" applyBorder="1" applyAlignment="1">
      <alignment vertical="center"/>
    </xf>
    <xf numFmtId="183" fontId="10" fillId="8" borderId="9" xfId="26" applyNumberFormat="1" applyFont="1" applyFill="1" applyBorder="1" applyAlignment="1">
      <alignment vertical="center"/>
    </xf>
    <xf numFmtId="183" fontId="10" fillId="22" borderId="4" xfId="26" applyNumberFormat="1" applyFont="1" applyFill="1" applyBorder="1" applyAlignment="1">
      <alignment vertical="center"/>
    </xf>
    <xf numFmtId="212" fontId="10" fillId="33" borderId="1" xfId="26" applyNumberFormat="1" applyFont="1" applyFill="1" applyBorder="1" applyAlignment="1">
      <alignment vertical="center"/>
    </xf>
    <xf numFmtId="187" fontId="10" fillId="8" borderId="9" xfId="26" applyNumberFormat="1" applyFont="1" applyFill="1" applyBorder="1" applyAlignment="1">
      <alignment vertical="center"/>
    </xf>
    <xf numFmtId="187" fontId="10" fillId="27" borderId="1" xfId="33" applyNumberFormat="1" applyFont="1" applyFill="1" applyBorder="1" applyAlignment="1">
      <alignment vertical="center"/>
    </xf>
    <xf numFmtId="204" fontId="10" fillId="39" borderId="1" xfId="26" applyNumberFormat="1" applyFont="1" applyFill="1" applyBorder="1" applyAlignment="1">
      <alignment horizontal="right" vertical="center"/>
    </xf>
    <xf numFmtId="204" fontId="10" fillId="19" borderId="1" xfId="26" applyNumberFormat="1" applyFont="1" applyFill="1" applyBorder="1" applyAlignment="1">
      <alignment vertical="center"/>
    </xf>
    <xf numFmtId="204" fontId="10" fillId="27" borderId="1" xfId="26" applyNumberFormat="1" applyFont="1" applyFill="1" applyBorder="1" applyAlignment="1">
      <alignment vertical="center"/>
    </xf>
    <xf numFmtId="204" fontId="10" fillId="21" borderId="40" xfId="26" applyNumberFormat="1" applyFont="1" applyFill="1" applyBorder="1" applyAlignment="1">
      <alignment vertical="center"/>
    </xf>
    <xf numFmtId="204" fontId="10" fillId="27" borderId="1" xfId="26" applyNumberFormat="1" applyFont="1" applyFill="1" applyBorder="1" applyAlignment="1">
      <alignment horizontal="right" vertical="center"/>
    </xf>
    <xf numFmtId="187" fontId="10" fillId="27" borderId="9" xfId="26" applyNumberFormat="1" applyFont="1" applyFill="1" applyBorder="1" applyAlignment="1">
      <alignment horizontal="right" vertical="center"/>
    </xf>
    <xf numFmtId="204" fontId="10" fillId="20" borderId="40" xfId="26" applyNumberFormat="1" applyFont="1" applyFill="1" applyBorder="1" applyAlignment="1">
      <alignment vertical="center"/>
    </xf>
    <xf numFmtId="212" fontId="10" fillId="8" borderId="1" xfId="33" applyNumberFormat="1" applyFont="1" applyFill="1" applyBorder="1" applyAlignment="1">
      <alignment vertical="center"/>
    </xf>
    <xf numFmtId="212" fontId="10" fillId="8" borderId="4" xfId="33" applyNumberFormat="1" applyFont="1" applyFill="1" applyBorder="1" applyAlignment="1">
      <alignment vertical="center"/>
    </xf>
    <xf numFmtId="212" fontId="10" fillId="8" borderId="9" xfId="33" applyNumberFormat="1" applyFont="1" applyFill="1" applyBorder="1" applyAlignment="1">
      <alignment vertical="center"/>
    </xf>
    <xf numFmtId="212" fontId="10" fillId="8" borderId="54" xfId="33" applyNumberFormat="1" applyFont="1" applyFill="1" applyBorder="1" applyAlignment="1">
      <alignment vertical="center"/>
    </xf>
    <xf numFmtId="213" fontId="10" fillId="8" borderId="1" xfId="33" applyNumberFormat="1" applyFont="1" applyFill="1" applyBorder="1" applyAlignment="1">
      <alignment vertical="center"/>
    </xf>
    <xf numFmtId="10" fontId="10" fillId="8" borderId="9" xfId="33" applyNumberFormat="1" applyFont="1" applyFill="1" applyBorder="1" applyAlignment="1">
      <alignment vertical="center"/>
    </xf>
    <xf numFmtId="215" fontId="10" fillId="8" borderId="1" xfId="33" applyNumberFormat="1" applyFont="1" applyFill="1" applyBorder="1" applyAlignment="1">
      <alignment vertical="center"/>
    </xf>
    <xf numFmtId="212" fontId="10" fillId="8" borderId="0" xfId="33" applyNumberFormat="1" applyFont="1" applyFill="1" applyAlignment="1">
      <alignment vertical="center"/>
    </xf>
    <xf numFmtId="204" fontId="10" fillId="8" borderId="1" xfId="33" applyNumberFormat="1" applyFont="1" applyFill="1" applyBorder="1" applyAlignment="1">
      <alignment vertical="center"/>
    </xf>
    <xf numFmtId="204" fontId="10" fillId="8" borderId="4" xfId="33" applyNumberFormat="1" applyFont="1" applyFill="1" applyBorder="1" applyAlignment="1">
      <alignment vertical="center"/>
    </xf>
    <xf numFmtId="205" fontId="10" fillId="8" borderId="1" xfId="33" applyNumberFormat="1" applyFont="1" applyFill="1" applyBorder="1" applyAlignment="1">
      <alignment vertical="center"/>
    </xf>
    <xf numFmtId="206" fontId="10" fillId="8" borderId="49" xfId="26" applyNumberFormat="1" applyFont="1" applyFill="1" applyBorder="1" applyAlignment="1">
      <alignment horizontal="right" vertical="center"/>
    </xf>
    <xf numFmtId="206" fontId="10" fillId="8" borderId="9" xfId="26" applyNumberFormat="1" applyFont="1" applyFill="1" applyBorder="1" applyAlignment="1">
      <alignment horizontal="right" vertical="center"/>
    </xf>
    <xf numFmtId="206" fontId="10" fillId="8" borderId="1" xfId="26" applyNumberFormat="1" applyFont="1" applyFill="1" applyBorder="1" applyAlignment="1">
      <alignment horizontal="right" vertical="center"/>
    </xf>
    <xf numFmtId="206" fontId="10" fillId="8" borderId="54" xfId="26" applyNumberFormat="1" applyFont="1" applyFill="1" applyBorder="1" applyAlignment="1">
      <alignment horizontal="right" vertical="center"/>
    </xf>
    <xf numFmtId="49" fontId="66" fillId="27" borderId="0" xfId="34" applyNumberFormat="1" applyFont="1" applyFill="1" applyAlignment="1">
      <alignment vertical="top"/>
    </xf>
    <xf numFmtId="176" fontId="24" fillId="28" borderId="1" xfId="33" applyNumberFormat="1" applyFont="1" applyFill="1" applyBorder="1" applyAlignment="1">
      <alignment vertical="center"/>
    </xf>
    <xf numFmtId="176" fontId="24" fillId="28" borderId="25" xfId="33" applyNumberFormat="1" applyFont="1" applyFill="1" applyBorder="1" applyAlignment="1">
      <alignment vertical="center"/>
    </xf>
    <xf numFmtId="176" fontId="24" fillId="28" borderId="3" xfId="33" applyNumberFormat="1" applyFont="1" applyFill="1" applyBorder="1" applyAlignment="1">
      <alignment vertical="center"/>
    </xf>
    <xf numFmtId="176" fontId="24" fillId="19" borderId="41" xfId="33" applyNumberFormat="1" applyFont="1" applyFill="1" applyBorder="1" applyAlignment="1">
      <alignment vertical="center"/>
    </xf>
    <xf numFmtId="176" fontId="24" fillId="19" borderId="96" xfId="33" applyNumberFormat="1" applyFont="1" applyFill="1" applyBorder="1" applyAlignment="1">
      <alignment vertical="center"/>
    </xf>
    <xf numFmtId="176" fontId="24" fillId="19" borderId="97" xfId="33" applyNumberFormat="1" applyFont="1" applyFill="1" applyBorder="1" applyAlignment="1">
      <alignment vertical="center"/>
    </xf>
    <xf numFmtId="204" fontId="10" fillId="8" borderId="54" xfId="26" applyNumberFormat="1" applyFont="1" applyFill="1" applyBorder="1" applyAlignment="1">
      <alignment horizontal="right" vertical="center"/>
    </xf>
    <xf numFmtId="182" fontId="46" fillId="8" borderId="1" xfId="33" applyNumberFormat="1" applyFont="1" applyFill="1" applyBorder="1" applyAlignment="1">
      <alignment vertical="center"/>
    </xf>
    <xf numFmtId="10" fontId="10" fillId="8" borderId="94" xfId="33" applyNumberFormat="1" applyFont="1" applyFill="1" applyBorder="1" applyAlignment="1">
      <alignment vertical="center"/>
    </xf>
    <xf numFmtId="204" fontId="10" fillId="21" borderId="1" xfId="26" applyNumberFormat="1" applyFont="1" applyFill="1" applyBorder="1" applyAlignment="1">
      <alignment vertical="center"/>
    </xf>
    <xf numFmtId="204" fontId="10" fillId="33" borderId="1" xfId="26" applyNumberFormat="1" applyFont="1" applyFill="1" applyBorder="1" applyAlignment="1">
      <alignment vertical="center"/>
    </xf>
    <xf numFmtId="204" fontId="10" fillId="8" borderId="9" xfId="26" applyNumberFormat="1" applyFont="1" applyFill="1" applyBorder="1" applyAlignment="1">
      <alignment vertical="center"/>
    </xf>
    <xf numFmtId="204" fontId="10" fillId="22" borderId="4" xfId="26" applyNumberFormat="1" applyFont="1" applyFill="1" applyBorder="1" applyAlignment="1">
      <alignment vertical="center"/>
    </xf>
    <xf numFmtId="212" fontId="10" fillId="19" borderId="1" xfId="26" applyNumberFormat="1" applyFont="1" applyFill="1" applyBorder="1" applyAlignment="1">
      <alignment vertical="center"/>
    </xf>
    <xf numFmtId="212" fontId="10" fillId="23" borderId="1" xfId="26" applyNumberFormat="1" applyFont="1" applyFill="1" applyBorder="1" applyAlignment="1">
      <alignment vertical="center"/>
    </xf>
    <xf numFmtId="212" fontId="10" fillId="20" borderId="40" xfId="26" applyNumberFormat="1" applyFont="1" applyFill="1" applyBorder="1" applyAlignment="1">
      <alignment vertical="center"/>
    </xf>
    <xf numFmtId="212" fontId="10" fillId="21" borderId="1" xfId="26" applyNumberFormat="1" applyFont="1" applyFill="1" applyBorder="1" applyAlignment="1">
      <alignment vertical="center"/>
    </xf>
    <xf numFmtId="212" fontId="10" fillId="8" borderId="9" xfId="26" applyNumberFormat="1" applyFont="1" applyFill="1" applyBorder="1" applyAlignment="1">
      <alignment vertical="center"/>
    </xf>
    <xf numFmtId="212" fontId="10" fillId="22" borderId="4" xfId="26" applyNumberFormat="1" applyFont="1" applyFill="1" applyBorder="1" applyAlignment="1">
      <alignment vertical="center"/>
    </xf>
    <xf numFmtId="10" fontId="10" fillId="22" borderId="4" xfId="26" applyNumberFormat="1" applyFont="1" applyFill="1" applyBorder="1" applyAlignment="1">
      <alignment vertical="center"/>
    </xf>
    <xf numFmtId="204" fontId="10" fillId="23" borderId="1" xfId="26" applyNumberFormat="1" applyFont="1" applyFill="1" applyBorder="1" applyAlignment="1">
      <alignment vertical="center"/>
    </xf>
    <xf numFmtId="204" fontId="10" fillId="33" borderId="4" xfId="26" applyNumberFormat="1" applyFont="1" applyFill="1" applyBorder="1" applyAlignment="1">
      <alignment vertical="center"/>
    </xf>
    <xf numFmtId="204" fontId="10" fillId="27" borderId="9" xfId="26" applyNumberFormat="1" applyFont="1" applyFill="1" applyBorder="1" applyAlignment="1">
      <alignment vertical="center"/>
    </xf>
    <xf numFmtId="10" fontId="10" fillId="8" borderId="82" xfId="33" applyNumberFormat="1" applyFont="1" applyFill="1" applyBorder="1" applyAlignment="1">
      <alignment vertical="center"/>
    </xf>
    <xf numFmtId="194" fontId="10" fillId="16" borderId="18" xfId="29" applyNumberFormat="1" applyFont="1" applyFill="1" applyBorder="1" applyAlignment="1">
      <alignment vertical="center"/>
    </xf>
    <xf numFmtId="194" fontId="10" fillId="16" borderId="23" xfId="29" applyNumberFormat="1" applyFont="1" applyFill="1" applyBorder="1" applyAlignment="1">
      <alignment vertical="center"/>
    </xf>
    <xf numFmtId="0" fontId="10" fillId="27" borderId="0" xfId="0" applyFont="1" applyFill="1" applyAlignment="1">
      <alignment vertical="center"/>
    </xf>
    <xf numFmtId="0" fontId="10" fillId="40" borderId="1" xfId="0" applyFont="1" applyFill="1" applyBorder="1" applyAlignment="1">
      <alignment vertical="center"/>
    </xf>
    <xf numFmtId="0" fontId="10" fillId="27" borderId="1" xfId="0" applyFont="1" applyFill="1" applyBorder="1" applyAlignment="1">
      <alignment vertical="center"/>
    </xf>
    <xf numFmtId="0" fontId="10" fillId="0" borderId="1" xfId="0" applyFont="1" applyFill="1" applyBorder="1" applyAlignment="1">
      <alignment vertical="center"/>
    </xf>
    <xf numFmtId="0" fontId="10" fillId="27" borderId="0" xfId="0" applyFont="1" applyFill="1" applyBorder="1" applyAlignment="1">
      <alignment vertical="center"/>
    </xf>
    <xf numFmtId="0" fontId="10" fillId="27" borderId="34" xfId="33" applyFont="1" applyFill="1" applyBorder="1" applyAlignment="1">
      <alignment vertical="center"/>
    </xf>
    <xf numFmtId="38" fontId="10" fillId="27" borderId="3" xfId="29" applyNumberFormat="1" applyFont="1" applyFill="1" applyBorder="1" applyAlignment="1">
      <alignment vertical="center"/>
    </xf>
    <xf numFmtId="38" fontId="10" fillId="28" borderId="3" xfId="29" applyNumberFormat="1" applyFont="1" applyFill="1" applyBorder="1" applyAlignment="1">
      <alignment vertical="center"/>
    </xf>
    <xf numFmtId="0" fontId="82" fillId="8" borderId="0" xfId="33" applyFont="1" applyFill="1" applyAlignment="1">
      <alignment horizontal="left" vertical="center"/>
    </xf>
    <xf numFmtId="0" fontId="10" fillId="8" borderId="0" xfId="33" applyFont="1" applyFill="1" applyAlignment="1">
      <alignment horizontal="left" vertical="center"/>
    </xf>
    <xf numFmtId="0" fontId="24" fillId="8" borderId="73" xfId="33" applyFont="1" applyFill="1" applyBorder="1" applyAlignment="1">
      <alignment vertical="center"/>
    </xf>
    <xf numFmtId="0" fontId="16" fillId="47" borderId="27" xfId="33" applyFont="1" applyFill="1" applyBorder="1" applyAlignment="1">
      <alignment vertical="center"/>
    </xf>
    <xf numFmtId="0" fontId="10" fillId="27" borderId="98" xfId="33" applyFont="1" applyFill="1" applyBorder="1" applyAlignment="1">
      <alignment vertical="center"/>
    </xf>
    <xf numFmtId="214" fontId="14" fillId="8" borderId="1" xfId="33" applyNumberFormat="1" applyFont="1" applyFill="1" applyBorder="1" applyAlignment="1">
      <alignment vertical="center"/>
    </xf>
    <xf numFmtId="0" fontId="43" fillId="27" borderId="0" xfId="32" applyFont="1" applyFill="1" applyAlignment="1">
      <alignment horizontal="left" wrapText="1"/>
    </xf>
    <xf numFmtId="0" fontId="82" fillId="8" borderId="0" xfId="33" applyFont="1" applyFill="1" applyBorder="1" applyAlignment="1">
      <alignment vertical="center"/>
    </xf>
    <xf numFmtId="0" fontId="43" fillId="27" borderId="0" xfId="0" applyFont="1" applyFill="1" applyAlignment="1">
      <alignment vertical="center"/>
    </xf>
    <xf numFmtId="0" fontId="86" fillId="8" borderId="0" xfId="33" applyFont="1" applyFill="1" applyAlignment="1">
      <alignment horizontal="left" vertical="center"/>
    </xf>
    <xf numFmtId="0" fontId="89" fillId="27" borderId="1" xfId="28" applyFont="1" applyFill="1" applyBorder="1" applyAlignment="1" applyProtection="1">
      <alignment vertical="center" wrapText="1"/>
    </xf>
    <xf numFmtId="0" fontId="24" fillId="8" borderId="0" xfId="33" applyFont="1" applyFill="1" applyAlignment="1">
      <alignment vertical="center"/>
    </xf>
    <xf numFmtId="0" fontId="15" fillId="8" borderId="9" xfId="33" applyFont="1" applyFill="1" applyBorder="1" applyAlignment="1">
      <alignment vertical="center"/>
    </xf>
    <xf numFmtId="0" fontId="89" fillId="27" borderId="1" xfId="28" applyFont="1" applyFill="1" applyBorder="1" applyAlignment="1" applyProtection="1">
      <alignment vertical="center"/>
    </xf>
    <xf numFmtId="182" fontId="14" fillId="42" borderId="85" xfId="0" applyNumberFormat="1" applyFont="1" applyFill="1" applyBorder="1">
      <alignment vertical="center"/>
    </xf>
    <xf numFmtId="0" fontId="23" fillId="27" borderId="0" xfId="33" applyFont="1" applyFill="1" applyAlignment="1">
      <alignment horizontal="left" vertical="top" wrapText="1"/>
    </xf>
    <xf numFmtId="0" fontId="87" fillId="23" borderId="25" xfId="33" applyFont="1" applyFill="1" applyBorder="1" applyAlignment="1">
      <alignment horizontal="left" vertical="center"/>
    </xf>
    <xf numFmtId="0" fontId="87" fillId="23" borderId="20" xfId="33" applyFont="1" applyFill="1" applyBorder="1" applyAlignment="1">
      <alignment horizontal="left" vertical="center"/>
    </xf>
    <xf numFmtId="0" fontId="16" fillId="9" borderId="34" xfId="33" applyFont="1" applyFill="1" applyBorder="1" applyAlignment="1">
      <alignment horizontal="left" vertical="center"/>
    </xf>
    <xf numFmtId="0" fontId="16" fillId="9" borderId="38" xfId="33" applyFont="1" applyFill="1" applyBorder="1" applyAlignment="1">
      <alignment horizontal="left" vertical="center"/>
    </xf>
    <xf numFmtId="0" fontId="43" fillId="27" borderId="0" xfId="33" applyFont="1" applyFill="1" applyAlignment="1">
      <alignment horizontal="left" vertical="top" wrapText="1"/>
    </xf>
    <xf numFmtId="0" fontId="16" fillId="19" borderId="25" xfId="33" applyFont="1" applyFill="1" applyBorder="1" applyAlignment="1">
      <alignment horizontal="left" vertical="center"/>
    </xf>
    <xf numFmtId="0" fontId="16" fillId="19" borderId="20" xfId="33" applyFont="1" applyFill="1" applyBorder="1" applyAlignment="1">
      <alignment horizontal="left" vertical="center"/>
    </xf>
    <xf numFmtId="0" fontId="48" fillId="40" borderId="44" xfId="33" applyFont="1" applyFill="1" applyBorder="1" applyAlignment="1">
      <alignment horizontal="center" vertical="center"/>
    </xf>
    <xf numFmtId="0" fontId="48" fillId="40" borderId="91" xfId="33" applyFont="1" applyFill="1" applyBorder="1" applyAlignment="1">
      <alignment horizontal="center" vertical="center"/>
    </xf>
    <xf numFmtId="0" fontId="48" fillId="40" borderId="44" xfId="33" applyFont="1" applyFill="1" applyBorder="1" applyAlignment="1">
      <alignment horizontal="center" wrapText="1"/>
    </xf>
    <xf numFmtId="0" fontId="48" fillId="40" borderId="91" xfId="33" applyFont="1" applyFill="1" applyBorder="1" applyAlignment="1">
      <alignment horizontal="center"/>
    </xf>
  </cellXfs>
  <cellStyles count="41">
    <cellStyle name="2x indented GHG Textfiels" xfId="1" xr:uid="{00000000-0005-0000-0000-000000000000}"/>
    <cellStyle name="5x indented GHG Textfiels" xfId="2" xr:uid="{00000000-0005-0000-0000-000001000000}"/>
    <cellStyle name="AggblueCels_1x" xfId="3" xr:uid="{00000000-0005-0000-0000-000002000000}"/>
    <cellStyle name="AggBoldCells" xfId="4" xr:uid="{00000000-0005-0000-0000-000003000000}"/>
    <cellStyle name="AggCels" xfId="5" xr:uid="{00000000-0005-0000-0000-000004000000}"/>
    <cellStyle name="AggOrange" xfId="6" xr:uid="{00000000-0005-0000-0000-000005000000}"/>
    <cellStyle name="AggOrange9" xfId="7" xr:uid="{00000000-0005-0000-0000-000006000000}"/>
    <cellStyle name="AggOrangeRBorder" xfId="8" xr:uid="{00000000-0005-0000-0000-000007000000}"/>
    <cellStyle name="Bold GHG Numbers (0.00)" xfId="9" xr:uid="{00000000-0005-0000-0000-000008000000}"/>
    <cellStyle name="Constants" xfId="10" xr:uid="{00000000-0005-0000-0000-000009000000}"/>
    <cellStyle name="CustomizationCells" xfId="11" xr:uid="{00000000-0005-0000-0000-00000A000000}"/>
    <cellStyle name="CustomizationGreenCells" xfId="12" xr:uid="{00000000-0005-0000-0000-00000B000000}"/>
    <cellStyle name="DocBox_EmptyRow" xfId="13" xr:uid="{00000000-0005-0000-0000-00000C000000}"/>
    <cellStyle name="Empty_B_border" xfId="14" xr:uid="{00000000-0005-0000-0000-00000D000000}"/>
    <cellStyle name="Headline" xfId="15" xr:uid="{00000000-0005-0000-0000-00000E000000}"/>
    <cellStyle name="InputCells" xfId="16" xr:uid="{00000000-0005-0000-0000-00000F000000}"/>
    <cellStyle name="InputCells12_RBBorder" xfId="17" xr:uid="{00000000-0005-0000-0000-000010000000}"/>
    <cellStyle name="Normal GHG Numbers (0.00)" xfId="18" xr:uid="{00000000-0005-0000-0000-000011000000}"/>
    <cellStyle name="Normal GHG Textfiels Bold" xfId="19" xr:uid="{00000000-0005-0000-0000-000012000000}"/>
    <cellStyle name="Normal GHG whole table" xfId="20" xr:uid="{00000000-0005-0000-0000-000013000000}"/>
    <cellStyle name="Normal GHG-Shade" xfId="21" xr:uid="{00000000-0005-0000-0000-000014000000}"/>
    <cellStyle name="Normal_HELP" xfId="22" xr:uid="{00000000-0005-0000-0000-000015000000}"/>
    <cellStyle name="Pattern" xfId="23" xr:uid="{00000000-0005-0000-0000-000016000000}"/>
    <cellStyle name="Shade_R_border" xfId="24" xr:uid="{00000000-0005-0000-0000-000017000000}"/>
    <cellStyle name="Обычный_2++_CRFReport-template" xfId="25" xr:uid="{00000000-0005-0000-0000-000018000000}"/>
    <cellStyle name="パーセント" xfId="26" builtinId="5"/>
    <cellStyle name="パーセント 2" xfId="27" xr:uid="{00000000-0005-0000-0000-00001A000000}"/>
    <cellStyle name="パーセント 4" xfId="36" xr:uid="{00000000-0005-0000-0000-00001B000000}"/>
    <cellStyle name="パーセント 5" xfId="37" xr:uid="{00000000-0005-0000-0000-00001C000000}"/>
    <cellStyle name="ハイパーリンク" xfId="28" builtinId="8"/>
    <cellStyle name="桁区切り" xfId="29" builtinId="6"/>
    <cellStyle name="桁区切り 2 2" xfId="40" xr:uid="{00000000-0005-0000-0000-00001F000000}"/>
    <cellStyle name="桁区切り 5" xfId="38" xr:uid="{00000000-0005-0000-0000-000020000000}"/>
    <cellStyle name="標準" xfId="0" builtinId="0"/>
    <cellStyle name="標準 2" xfId="30" xr:uid="{00000000-0005-0000-0000-000022000000}"/>
    <cellStyle name="標準 3" xfId="31" xr:uid="{00000000-0005-0000-0000-000023000000}"/>
    <cellStyle name="標準 6" xfId="39" xr:uid="{00000000-0005-0000-0000-000024000000}"/>
    <cellStyle name="標準_6gasデータ2001p" xfId="32" xr:uid="{00000000-0005-0000-0000-000025000000}"/>
    <cellStyle name="標準_6gasデータ2001q" xfId="33" xr:uid="{00000000-0005-0000-0000-000026000000}"/>
    <cellStyle name="標準_単位" xfId="34" xr:uid="{00000000-0005-0000-0000-000028000000}"/>
    <cellStyle name="未定義" xfId="35" xr:uid="{00000000-0005-0000-0000-000029000000}"/>
  </cellStyles>
  <dxfs count="0"/>
  <tableStyles count="0" defaultTableStyle="TableStyleMedium9" defaultPivotStyle="PivotStyleLight16"/>
  <colors>
    <mruColors>
      <color rgb="FFCC0000"/>
      <color rgb="FF99CC00"/>
      <color rgb="FF6699FF"/>
      <color rgb="FFCC3300"/>
      <color rgb="FF009900"/>
      <color rgb="FF0066FF"/>
      <color rgb="FFFF6699"/>
      <color rgb="FF0033CC"/>
      <color rgb="FF95B3D7"/>
      <color rgb="FF948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5.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7.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8.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9.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0.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1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2.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3.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14.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5.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16.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17.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19.xml"/></Relationships>
</file>

<file path=xl/charts/_rels/chart27.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20.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aseline="0"/>
            </a:pPr>
            <a:r>
              <a:rPr lang="ja-JP" altLang="ja-JP" sz="1600" b="1" i="0" baseline="0">
                <a:latin typeface="+mn-ea"/>
                <a:ea typeface="+mn-ea"/>
              </a:rPr>
              <a:t>温室効果ガス排出量の推移</a:t>
            </a:r>
            <a:r>
              <a:rPr lang="ja-JP" altLang="en-US" sz="1600" b="1" i="0" baseline="0">
                <a:latin typeface="+mn-ea"/>
                <a:ea typeface="+mn-ea"/>
              </a:rPr>
              <a:t>（</a:t>
            </a:r>
            <a:r>
              <a:rPr lang="en-US" altLang="ja-JP" sz="1600" b="1" i="0" u="none" strike="noStrike" baseline="0">
                <a:latin typeface="+mn-ea"/>
                <a:ea typeface="+mn-ea"/>
              </a:rPr>
              <a:t>1990-2017</a:t>
            </a:r>
            <a:r>
              <a:rPr lang="ja-JP" altLang="ja-JP" sz="1600" b="1" i="0" u="none" strike="noStrike" baseline="0">
                <a:latin typeface="+mn-ea"/>
                <a:ea typeface="+mn-ea"/>
              </a:rPr>
              <a:t>年度</a:t>
            </a:r>
            <a:r>
              <a:rPr lang="ja-JP" altLang="en-US" sz="1600" b="1" i="0" baseline="0">
                <a:latin typeface="+mn-ea"/>
                <a:ea typeface="+mn-ea"/>
              </a:rPr>
              <a:t>）</a:t>
            </a:r>
            <a:endParaRPr lang="ja-JP" altLang="ja-JP" sz="1600" b="1" i="0" baseline="0">
              <a:latin typeface="+mn-ea"/>
              <a:ea typeface="+mn-ea"/>
            </a:endParaRPr>
          </a:p>
        </c:rich>
      </c:tx>
      <c:overlay val="0"/>
    </c:title>
    <c:autoTitleDeleted val="0"/>
    <c:plotArea>
      <c:layout>
        <c:manualLayout>
          <c:layoutTarget val="inner"/>
          <c:xMode val="edge"/>
          <c:yMode val="edge"/>
          <c:x val="0.14653368877248787"/>
          <c:y val="0.11053314814814814"/>
          <c:w val="0.71908809590621359"/>
          <c:h val="0.61638740740740761"/>
        </c:manualLayout>
      </c:layout>
      <c:barChart>
        <c:barDir val="col"/>
        <c:grouping val="stacked"/>
        <c:varyColors val="0"/>
        <c:ser>
          <c:idx val="0"/>
          <c:order val="0"/>
          <c:tx>
            <c:strRef>
              <c:f>'リンク切公表時非表示（グラフの添え物）'!$Y$3</c:f>
              <c:strCache>
                <c:ptCount val="1"/>
                <c:pt idx="0">
                  <c:v>CO₂ </c:v>
                </c:pt>
              </c:strCache>
            </c:strRef>
          </c:tx>
          <c:spPr>
            <a:solidFill>
              <a:schemeClr val="accent1"/>
            </a:solidFill>
            <a:ln>
              <a:solidFill>
                <a:schemeClr val="tx1"/>
              </a:solidFill>
            </a:ln>
          </c:spPr>
          <c:invertIfNegative val="0"/>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'1.Total'!$AA$5:$BB$5</c:f>
              <c:numCache>
                <c:formatCode>#,##0_ </c:formatCode>
                <c:ptCount val="28"/>
                <c:pt idx="0">
                  <c:v>1163.6988702468375</c:v>
                </c:pt>
                <c:pt idx="1">
                  <c:v>1175.0770463172253</c:v>
                </c:pt>
                <c:pt idx="2">
                  <c:v>1184.5619392280501</c:v>
                </c:pt>
                <c:pt idx="3">
                  <c:v>1177.2819671721536</c:v>
                </c:pt>
                <c:pt idx="4">
                  <c:v>1232.0941228788288</c:v>
                </c:pt>
                <c:pt idx="5">
                  <c:v>1244.3706520747155</c:v>
                </c:pt>
                <c:pt idx="6">
                  <c:v>1256.2798061405599</c:v>
                </c:pt>
                <c:pt idx="7">
                  <c:v>1249.3850852014386</c:v>
                </c:pt>
                <c:pt idx="8">
                  <c:v>1209.2938278627216</c:v>
                </c:pt>
                <c:pt idx="9">
                  <c:v>1245.3810979703496</c:v>
                </c:pt>
                <c:pt idx="10">
                  <c:v>1268.2021754322113</c:v>
                </c:pt>
                <c:pt idx="11">
                  <c:v>1253.1453723605368</c:v>
                </c:pt>
                <c:pt idx="12">
                  <c:v>1282.0836037274337</c:v>
                </c:pt>
                <c:pt idx="13">
                  <c:v>1290.1657317317606</c:v>
                </c:pt>
                <c:pt idx="14">
                  <c:v>1284.7451999742445</c:v>
                </c:pt>
                <c:pt idx="15">
                  <c:v>1291.4648990013332</c:v>
                </c:pt>
                <c:pt idx="16">
                  <c:v>1268.8507162788228</c:v>
                </c:pt>
                <c:pt idx="17">
                  <c:v>1304.4090723416459</c:v>
                </c:pt>
                <c:pt idx="18">
                  <c:v>1233.6229361628152</c:v>
                </c:pt>
                <c:pt idx="19">
                  <c:v>1164.2167613411841</c:v>
                </c:pt>
                <c:pt idx="20">
                  <c:v>1216.1469525749028</c:v>
                </c:pt>
                <c:pt idx="21">
                  <c:v>1266.1452687586886</c:v>
                </c:pt>
                <c:pt idx="22">
                  <c:v>1307.3532141255648</c:v>
                </c:pt>
                <c:pt idx="23">
                  <c:v>1316.2013143418103</c:v>
                </c:pt>
                <c:pt idx="24">
                  <c:v>1266.147194376166</c:v>
                </c:pt>
                <c:pt idx="25">
                  <c:v>1226.3237675299679</c:v>
                </c:pt>
                <c:pt idx="26">
                  <c:v>1206.561606871227</c:v>
                </c:pt>
                <c:pt idx="27">
                  <c:v>1191.3383239269858</c:v>
                </c:pt>
              </c:numCache>
            </c:numRef>
          </c:val>
          <c:extLst>
            <c:ext xmlns:c16="http://schemas.microsoft.com/office/drawing/2014/chart" uri="{C3380CC4-5D6E-409C-BE32-E72D297353CC}">
              <c16:uniqueId val="{00000000-57E1-4DCE-887D-FDB501D17556}"/>
            </c:ext>
          </c:extLst>
        </c:ser>
        <c:ser>
          <c:idx val="1"/>
          <c:order val="1"/>
          <c:tx>
            <c:strRef>
              <c:f>'リンク切公表時非表示（グラフの添え物）'!$Y$4</c:f>
              <c:strCache>
                <c:ptCount val="1"/>
                <c:pt idx="0">
                  <c:v>CH₄</c:v>
                </c:pt>
              </c:strCache>
            </c:strRef>
          </c:tx>
          <c:spPr>
            <a:ln>
              <a:solidFill>
                <a:sysClr val="windowText" lastClr="000000"/>
              </a:solidFill>
            </a:ln>
          </c:spPr>
          <c:invertIfNegative val="0"/>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'1.Total'!$AA$8:$BB$8</c:f>
              <c:numCache>
                <c:formatCode>#,##0.0_ </c:formatCode>
                <c:ptCount val="28"/>
                <c:pt idx="0">
                  <c:v>44.338659209245968</c:v>
                </c:pt>
                <c:pt idx="1">
                  <c:v>43.114905805150038</c:v>
                </c:pt>
                <c:pt idx="2">
                  <c:v>43.95647407774964</c:v>
                </c:pt>
                <c:pt idx="3">
                  <c:v>39.864110347126399</c:v>
                </c:pt>
                <c:pt idx="4">
                  <c:v>43.251451293520063</c:v>
                </c:pt>
                <c:pt idx="5">
                  <c:v>41.760399251872137</c:v>
                </c:pt>
                <c:pt idx="6">
                  <c:v>40.550278692638749</c:v>
                </c:pt>
                <c:pt idx="7">
                  <c:v>39.806113401195454</c:v>
                </c:pt>
                <c:pt idx="8">
                  <c:v>37.949906160797745</c:v>
                </c:pt>
                <c:pt idx="9">
                  <c:v>37.796060224399199</c:v>
                </c:pt>
                <c:pt idx="10">
                  <c:v>37.778667880382038</c:v>
                </c:pt>
                <c:pt idx="11">
                  <c:v>36.741693719910472</c:v>
                </c:pt>
                <c:pt idx="12">
                  <c:v>36.131563573720769</c:v>
                </c:pt>
                <c:pt idx="13">
                  <c:v>34.678135485631543</c:v>
                </c:pt>
                <c:pt idx="14">
                  <c:v>35.750062370576629</c:v>
                </c:pt>
                <c:pt idx="15">
                  <c:v>35.551477437271316</c:v>
                </c:pt>
                <c:pt idx="16">
                  <c:v>35.058924835635111</c:v>
                </c:pt>
                <c:pt idx="17">
                  <c:v>35.362568598944137</c:v>
                </c:pt>
                <c:pt idx="18">
                  <c:v>35.046141125976604</c:v>
                </c:pt>
                <c:pt idx="19">
                  <c:v>34.135765341556478</c:v>
                </c:pt>
                <c:pt idx="20">
                  <c:v>34.742720870507625</c:v>
                </c:pt>
                <c:pt idx="21">
                  <c:v>33.694356649928316</c:v>
                </c:pt>
                <c:pt idx="22">
                  <c:v>32.854983223639373</c:v>
                </c:pt>
                <c:pt idx="23">
                  <c:v>32.518656537921366</c:v>
                </c:pt>
                <c:pt idx="24">
                  <c:v>31.882140893859063</c:v>
                </c:pt>
                <c:pt idx="25">
                  <c:v>31.143246389339073</c:v>
                </c:pt>
                <c:pt idx="26">
                  <c:v>30.767806678547771</c:v>
                </c:pt>
                <c:pt idx="27">
                  <c:v>30.527879886629574</c:v>
                </c:pt>
              </c:numCache>
            </c:numRef>
          </c:val>
          <c:extLst>
            <c:ext xmlns:c16="http://schemas.microsoft.com/office/drawing/2014/chart" uri="{C3380CC4-5D6E-409C-BE32-E72D297353CC}">
              <c16:uniqueId val="{00000001-57E1-4DCE-887D-FDB501D17556}"/>
            </c:ext>
          </c:extLst>
        </c:ser>
        <c:ser>
          <c:idx val="2"/>
          <c:order val="2"/>
          <c:tx>
            <c:strRef>
              <c:f>'リンク切公表時非表示（グラフの添え物）'!$Y$5</c:f>
              <c:strCache>
                <c:ptCount val="1"/>
                <c:pt idx="0">
                  <c:v>N₂O</c:v>
                </c:pt>
              </c:strCache>
            </c:strRef>
          </c:tx>
          <c:spPr>
            <a:ln>
              <a:solidFill>
                <a:sysClr val="windowText" lastClr="000000"/>
              </a:solidFill>
            </a:ln>
          </c:spPr>
          <c:invertIfNegative val="0"/>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'1.Total'!$AA$9:$BB$9</c:f>
              <c:numCache>
                <c:formatCode>#,##0.0_ </c:formatCode>
                <c:ptCount val="28"/>
                <c:pt idx="0">
                  <c:v>31.74746976395268</c:v>
                </c:pt>
                <c:pt idx="1">
                  <c:v>31.448155436773142</c:v>
                </c:pt>
                <c:pt idx="2">
                  <c:v>31.608967513417301</c:v>
                </c:pt>
                <c:pt idx="3">
                  <c:v>31.473051406112813</c:v>
                </c:pt>
                <c:pt idx="4">
                  <c:v>32.743829463247828</c:v>
                </c:pt>
                <c:pt idx="5">
                  <c:v>33.046127222168586</c:v>
                </c:pt>
                <c:pt idx="6">
                  <c:v>34.167173234167294</c:v>
                </c:pt>
                <c:pt idx="7">
                  <c:v>34.952449490131023</c:v>
                </c:pt>
                <c:pt idx="8">
                  <c:v>33.356377805316221</c:v>
                </c:pt>
                <c:pt idx="9">
                  <c:v>27.182558708581798</c:v>
                </c:pt>
                <c:pt idx="10">
                  <c:v>29.693226758562762</c:v>
                </c:pt>
                <c:pt idx="11">
                  <c:v>26.143916633785519</c:v>
                </c:pt>
                <c:pt idx="12">
                  <c:v>25.612433923344923</c:v>
                </c:pt>
                <c:pt idx="13">
                  <c:v>25.473483565463734</c:v>
                </c:pt>
                <c:pt idx="14">
                  <c:v>25.320689106599968</c:v>
                </c:pt>
                <c:pt idx="15">
                  <c:v>24.900240537963988</c:v>
                </c:pt>
                <c:pt idx="16">
                  <c:v>24.824206814803684</c:v>
                </c:pt>
                <c:pt idx="17">
                  <c:v>24.211204080446439</c:v>
                </c:pt>
                <c:pt idx="18">
                  <c:v>23.451443883000863</c:v>
                </c:pt>
                <c:pt idx="19">
                  <c:v>22.84576253326189</c:v>
                </c:pt>
                <c:pt idx="20">
                  <c:v>22.296215244901017</c:v>
                </c:pt>
                <c:pt idx="21">
                  <c:v>21.855294407094224</c:v>
                </c:pt>
                <c:pt idx="22">
                  <c:v>21.516563921788844</c:v>
                </c:pt>
                <c:pt idx="23">
                  <c:v>21.589152464391642</c:v>
                </c:pt>
                <c:pt idx="24">
                  <c:v>21.204639633409652</c:v>
                </c:pt>
                <c:pt idx="25">
                  <c:v>20.831956220116286</c:v>
                </c:pt>
                <c:pt idx="26">
                  <c:v>20.472153185109804</c:v>
                </c:pt>
                <c:pt idx="27">
                  <c:v>20.446893631500977</c:v>
                </c:pt>
              </c:numCache>
            </c:numRef>
          </c:val>
          <c:extLst>
            <c:ext xmlns:c16="http://schemas.microsoft.com/office/drawing/2014/chart" uri="{C3380CC4-5D6E-409C-BE32-E72D297353CC}">
              <c16:uniqueId val="{00000002-57E1-4DCE-887D-FDB501D17556}"/>
            </c:ext>
          </c:extLst>
        </c:ser>
        <c:ser>
          <c:idx val="3"/>
          <c:order val="3"/>
          <c:tx>
            <c:strRef>
              <c:f>'リンク切公表時非表示（グラフの添え物）'!$Y$6</c:f>
              <c:strCache>
                <c:ptCount val="1"/>
                <c:pt idx="0">
                  <c:v>HFCs</c:v>
                </c:pt>
              </c:strCache>
            </c:strRef>
          </c:tx>
          <c:spPr>
            <a:ln>
              <a:solidFill>
                <a:sysClr val="windowText" lastClr="000000"/>
              </a:solidFill>
            </a:ln>
          </c:spPr>
          <c:invertIfNegative val="0"/>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'1.Total'!$AA$11:$BB$11</c:f>
              <c:numCache>
                <c:formatCode>#,##0.0_ </c:formatCode>
                <c:ptCount val="28"/>
                <c:pt idx="0">
                  <c:v>15.9323098610065</c:v>
                </c:pt>
                <c:pt idx="1">
                  <c:v>17.349612944863189</c:v>
                </c:pt>
                <c:pt idx="2">
                  <c:v>17.76722403564693</c:v>
                </c:pt>
                <c:pt idx="3">
                  <c:v>18.129158284890007</c:v>
                </c:pt>
                <c:pt idx="4">
                  <c:v>21.051895213035113</c:v>
                </c:pt>
                <c:pt idx="5">
                  <c:v>25.213191034391045</c:v>
                </c:pt>
                <c:pt idx="6">
                  <c:v>24.598107256849218</c:v>
                </c:pt>
                <c:pt idx="7">
                  <c:v>24.436792431397134</c:v>
                </c:pt>
                <c:pt idx="8">
                  <c:v>23.742102500183375</c:v>
                </c:pt>
                <c:pt idx="9">
                  <c:v>24.368275903524488</c:v>
                </c:pt>
                <c:pt idx="10">
                  <c:v>22.851998107079659</c:v>
                </c:pt>
                <c:pt idx="11">
                  <c:v>19.462521407101939</c:v>
                </c:pt>
                <c:pt idx="12">
                  <c:v>16.236391797572242</c:v>
                </c:pt>
                <c:pt idx="13">
                  <c:v>16.228364874053739</c:v>
                </c:pt>
                <c:pt idx="14">
                  <c:v>12.420918895123924</c:v>
                </c:pt>
                <c:pt idx="15">
                  <c:v>12.781828283938269</c:v>
                </c:pt>
                <c:pt idx="16">
                  <c:v>14.6270621674769</c:v>
                </c:pt>
                <c:pt idx="17">
                  <c:v>16.707189370320666</c:v>
                </c:pt>
                <c:pt idx="18">
                  <c:v>19.284929277060357</c:v>
                </c:pt>
                <c:pt idx="19">
                  <c:v>20.937326092711235</c:v>
                </c:pt>
                <c:pt idx="20">
                  <c:v>23.305227292766361</c:v>
                </c:pt>
                <c:pt idx="21">
                  <c:v>26.071497147355043</c:v>
                </c:pt>
                <c:pt idx="22">
                  <c:v>29.348604344244389</c:v>
                </c:pt>
                <c:pt idx="23">
                  <c:v>32.09456583009699</c:v>
                </c:pt>
                <c:pt idx="24">
                  <c:v>35.765730675399027</c:v>
                </c:pt>
                <c:pt idx="25">
                  <c:v>39.242603431142534</c:v>
                </c:pt>
                <c:pt idx="26">
                  <c:v>42.519383499832976</c:v>
                </c:pt>
                <c:pt idx="27">
                  <c:v>45.738846725410959</c:v>
                </c:pt>
              </c:numCache>
            </c:numRef>
          </c:val>
          <c:extLst>
            <c:ext xmlns:c16="http://schemas.microsoft.com/office/drawing/2014/chart" uri="{C3380CC4-5D6E-409C-BE32-E72D297353CC}">
              <c16:uniqueId val="{00000003-57E1-4DCE-887D-FDB501D17556}"/>
            </c:ext>
          </c:extLst>
        </c:ser>
        <c:ser>
          <c:idx val="4"/>
          <c:order val="4"/>
          <c:tx>
            <c:strRef>
              <c:f>'リンク切公表時非表示（グラフの添え物）'!$Y$7</c:f>
              <c:strCache>
                <c:ptCount val="1"/>
                <c:pt idx="0">
                  <c:v>PFCs</c:v>
                </c:pt>
              </c:strCache>
            </c:strRef>
          </c:tx>
          <c:spPr>
            <a:ln>
              <a:solidFill>
                <a:sysClr val="windowText" lastClr="000000"/>
              </a:solidFill>
            </a:ln>
          </c:spPr>
          <c:invertIfNegative val="0"/>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'1.Total'!$AA$12:$BB$12</c:f>
              <c:numCache>
                <c:formatCode>#,##0.0_ </c:formatCode>
                <c:ptCount val="28"/>
                <c:pt idx="0">
                  <c:v>6.5392993330603124</c:v>
                </c:pt>
                <c:pt idx="1">
                  <c:v>7.5069220881606293</c:v>
                </c:pt>
                <c:pt idx="2">
                  <c:v>7.6172931076973525</c:v>
                </c:pt>
                <c:pt idx="3">
                  <c:v>10.942797023893531</c:v>
                </c:pt>
                <c:pt idx="4">
                  <c:v>13.443461837094947</c:v>
                </c:pt>
                <c:pt idx="5">
                  <c:v>17.609918599177117</c:v>
                </c:pt>
                <c:pt idx="6">
                  <c:v>18.258177043160494</c:v>
                </c:pt>
                <c:pt idx="7">
                  <c:v>19.984282883097684</c:v>
                </c:pt>
                <c:pt idx="8">
                  <c:v>16.568476128945992</c:v>
                </c:pt>
                <c:pt idx="9">
                  <c:v>13.118064707488832</c:v>
                </c:pt>
                <c:pt idx="10">
                  <c:v>11.873109881357884</c:v>
                </c:pt>
                <c:pt idx="11">
                  <c:v>9.8784684342627678</c:v>
                </c:pt>
                <c:pt idx="12">
                  <c:v>9.1994397103048353</c:v>
                </c:pt>
                <c:pt idx="13">
                  <c:v>8.8542056268787857</c:v>
                </c:pt>
                <c:pt idx="14">
                  <c:v>9.216640483583598</c:v>
                </c:pt>
                <c:pt idx="15">
                  <c:v>8.6233516588427417</c:v>
                </c:pt>
                <c:pt idx="16">
                  <c:v>8.9987757459274516</c:v>
                </c:pt>
                <c:pt idx="17">
                  <c:v>7.9168495857216747</c:v>
                </c:pt>
                <c:pt idx="18">
                  <c:v>5.7434047787878875</c:v>
                </c:pt>
                <c:pt idx="19">
                  <c:v>4.0468721450282388</c:v>
                </c:pt>
                <c:pt idx="20">
                  <c:v>4.2495437036642674</c:v>
                </c:pt>
                <c:pt idx="21">
                  <c:v>3.7554464923644928</c:v>
                </c:pt>
                <c:pt idx="22">
                  <c:v>3.4363283067771979</c:v>
                </c:pt>
                <c:pt idx="23">
                  <c:v>3.2800593072681292</c:v>
                </c:pt>
                <c:pt idx="24">
                  <c:v>3.361425307453592</c:v>
                </c:pt>
                <c:pt idx="25">
                  <c:v>3.3081046771154901</c:v>
                </c:pt>
                <c:pt idx="26">
                  <c:v>3.3753293478526576</c:v>
                </c:pt>
                <c:pt idx="27">
                  <c:v>3.5130338025646863</c:v>
                </c:pt>
              </c:numCache>
            </c:numRef>
          </c:val>
          <c:extLst>
            <c:ext xmlns:c16="http://schemas.microsoft.com/office/drawing/2014/chart" uri="{C3380CC4-5D6E-409C-BE32-E72D297353CC}">
              <c16:uniqueId val="{00000004-57E1-4DCE-887D-FDB501D17556}"/>
            </c:ext>
          </c:extLst>
        </c:ser>
        <c:ser>
          <c:idx val="5"/>
          <c:order val="5"/>
          <c:tx>
            <c:strRef>
              <c:f>'リンク切公表時非表示（グラフの添え物）'!$Y$8</c:f>
              <c:strCache>
                <c:ptCount val="1"/>
                <c:pt idx="0">
                  <c:v>SF₆</c:v>
                </c:pt>
              </c:strCache>
            </c:strRef>
          </c:tx>
          <c:spPr>
            <a:ln>
              <a:solidFill>
                <a:sysClr val="windowText" lastClr="000000"/>
              </a:solidFill>
            </a:ln>
          </c:spPr>
          <c:invertIfNegative val="0"/>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'1.Total'!$AA$13:$BB$13</c:f>
              <c:numCache>
                <c:formatCode>#,##0.0_ </c:formatCode>
                <c:ptCount val="28"/>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5.0530064154062853</c:v>
                </c:pt>
                <c:pt idx="16">
                  <c:v>5.2289023176758471</c:v>
                </c:pt>
                <c:pt idx="17">
                  <c:v>4.733451609827128</c:v>
                </c:pt>
                <c:pt idx="18">
                  <c:v>4.1771687224711584</c:v>
                </c:pt>
                <c:pt idx="19">
                  <c:v>2.4466334261602305</c:v>
                </c:pt>
                <c:pt idx="20">
                  <c:v>2.4238716471637818</c:v>
                </c:pt>
                <c:pt idx="21">
                  <c:v>2.247642725314186</c:v>
                </c:pt>
                <c:pt idx="22">
                  <c:v>2.2345432822934996</c:v>
                </c:pt>
                <c:pt idx="23">
                  <c:v>2.1018130508240449</c:v>
                </c:pt>
                <c:pt idx="24">
                  <c:v>2.0650671486339114</c:v>
                </c:pt>
                <c:pt idx="25">
                  <c:v>2.1527127107988937</c:v>
                </c:pt>
                <c:pt idx="26">
                  <c:v>2.2374343184199299</c:v>
                </c:pt>
                <c:pt idx="27">
                  <c:v>2.1351473783721167</c:v>
                </c:pt>
              </c:numCache>
            </c:numRef>
          </c:val>
          <c:extLst>
            <c:ext xmlns:c16="http://schemas.microsoft.com/office/drawing/2014/chart" uri="{C3380CC4-5D6E-409C-BE32-E72D297353CC}">
              <c16:uniqueId val="{00000005-57E1-4DCE-887D-FDB501D17556}"/>
            </c:ext>
          </c:extLst>
        </c:ser>
        <c:ser>
          <c:idx val="6"/>
          <c:order val="6"/>
          <c:tx>
            <c:strRef>
              <c:f>'リンク切公表時非表示（グラフの添え物）'!$Y$9</c:f>
              <c:strCache>
                <c:ptCount val="1"/>
                <c:pt idx="0">
                  <c:v>NF₃</c:v>
                </c:pt>
              </c:strCache>
            </c:strRef>
          </c:tx>
          <c:spPr>
            <a:ln>
              <a:solidFill>
                <a:schemeClr val="tx1"/>
              </a:solidFill>
            </a:ln>
          </c:spPr>
          <c:invertIfNegative val="0"/>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'1.Total'!$AA$14:$BB$14</c:f>
              <c:numCache>
                <c:formatCode>#,##0.00_ </c:formatCode>
                <c:ptCount val="28"/>
                <c:pt idx="0">
                  <c:v>3.260985386689496E-2</c:v>
                </c:pt>
                <c:pt idx="1">
                  <c:v>3.260985386689496E-2</c:v>
                </c:pt>
                <c:pt idx="2">
                  <c:v>3.260985386689496E-2</c:v>
                </c:pt>
                <c:pt idx="3">
                  <c:v>4.3479805155859939E-2</c:v>
                </c:pt>
                <c:pt idx="4">
                  <c:v>7.6089659022754899E-2</c:v>
                </c:pt>
                <c:pt idx="5">
                  <c:v>0.20109409884585214</c:v>
                </c:pt>
                <c:pt idx="6">
                  <c:v>0.19255413105106323</c:v>
                </c:pt>
                <c:pt idx="7">
                  <c:v>0.17105935042516235</c:v>
                </c:pt>
                <c:pt idx="8">
                  <c:v>0.18813466808746665</c:v>
                </c:pt>
                <c:pt idx="9">
                  <c:v>0.3152691710736984</c:v>
                </c:pt>
                <c:pt idx="10">
                  <c:v>0.28577261607893389</c:v>
                </c:pt>
                <c:pt idx="11">
                  <c:v>0.29481291048766206</c:v>
                </c:pt>
                <c:pt idx="12">
                  <c:v>0.37148283306236585</c:v>
                </c:pt>
                <c:pt idx="13">
                  <c:v>0.4160962715590813</c:v>
                </c:pt>
                <c:pt idx="14">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c:v>0.57103108219650822</c:v>
                </c:pt>
                <c:pt idx="26">
                  <c:v>0.63443528411853689</c:v>
                </c:pt>
                <c:pt idx="27">
                  <c:v>0.44977529760978152</c:v>
                </c:pt>
              </c:numCache>
            </c:numRef>
          </c:val>
          <c:extLst>
            <c:ext xmlns:c16="http://schemas.microsoft.com/office/drawing/2014/chart" uri="{C3380CC4-5D6E-409C-BE32-E72D297353CC}">
              <c16:uniqueId val="{00000006-57E1-4DCE-887D-FDB501D17556}"/>
            </c:ext>
          </c:extLst>
        </c:ser>
        <c:dLbls>
          <c:showLegendKey val="0"/>
          <c:showVal val="0"/>
          <c:showCatName val="0"/>
          <c:showSerName val="0"/>
          <c:showPercent val="0"/>
          <c:showBubbleSize val="0"/>
        </c:dLbls>
        <c:gapWidth val="47"/>
        <c:overlap val="100"/>
        <c:axId val="178231552"/>
        <c:axId val="178250112"/>
      </c:barChart>
      <c:catAx>
        <c:axId val="178231552"/>
        <c:scaling>
          <c:orientation val="minMax"/>
        </c:scaling>
        <c:delete val="0"/>
        <c:axPos val="b"/>
        <c:title>
          <c:tx>
            <c:rich>
              <a:bodyPr/>
              <a:lstStyle/>
              <a:p>
                <a:pPr>
                  <a:defRPr sz="1200" b="0"/>
                </a:pPr>
                <a:r>
                  <a:rPr lang="ja-JP" sz="1200" b="0"/>
                  <a:t>（年度）</a:t>
                </a:r>
              </a:p>
            </c:rich>
          </c:tx>
          <c:layout>
            <c:manualLayout>
              <c:xMode val="edge"/>
              <c:yMode val="edge"/>
              <c:x val="0.44815967448513366"/>
              <c:y val="0.8182521629240791"/>
            </c:manualLayout>
          </c:layout>
          <c:overlay val="0"/>
        </c:title>
        <c:numFmt formatCode="General" sourceLinked="1"/>
        <c:majorTickMark val="in"/>
        <c:minorTickMark val="none"/>
        <c:tickLblPos val="nextTo"/>
        <c:txPr>
          <a:bodyPr rot="-5400000" vert="horz"/>
          <a:lstStyle/>
          <a:p>
            <a:pPr>
              <a:defRPr sz="1200"/>
            </a:pPr>
            <a:endParaRPr lang="ja-JP"/>
          </a:p>
        </c:txPr>
        <c:crossAx val="178250112"/>
        <c:crossesAt val="0"/>
        <c:auto val="1"/>
        <c:lblAlgn val="ctr"/>
        <c:lblOffset val="100"/>
        <c:tickLblSkip val="1"/>
        <c:tickMarkSkip val="1"/>
        <c:noMultiLvlLbl val="0"/>
      </c:catAx>
      <c:valAx>
        <c:axId val="178250112"/>
        <c:scaling>
          <c:orientation val="minMax"/>
          <c:max val="1500"/>
          <c:min val="800"/>
        </c:scaling>
        <c:delete val="0"/>
        <c:axPos val="l"/>
        <c:numFmt formatCode="#,##0_ " sourceLinked="0"/>
        <c:majorTickMark val="in"/>
        <c:minorTickMark val="none"/>
        <c:tickLblPos val="nextTo"/>
        <c:txPr>
          <a:bodyPr rot="0" vert="horz"/>
          <a:lstStyle/>
          <a:p>
            <a:pPr>
              <a:defRPr sz="1200"/>
            </a:pPr>
            <a:endParaRPr lang="ja-JP"/>
          </a:p>
        </c:txPr>
        <c:crossAx val="178231552"/>
        <c:crosses val="autoZero"/>
        <c:crossBetween val="between"/>
        <c:majorUnit val="100"/>
      </c:valAx>
    </c:plotArea>
    <c:legend>
      <c:legendPos val="r"/>
      <c:layout>
        <c:manualLayout>
          <c:xMode val="edge"/>
          <c:yMode val="edge"/>
          <c:x val="0.89170869125978358"/>
          <c:y val="0.36877267562590599"/>
          <c:w val="7.6582343045015336E-2"/>
          <c:h val="0.33750688571335991"/>
        </c:manualLayout>
      </c:layout>
      <c:overlay val="0"/>
      <c:txPr>
        <a:bodyPr/>
        <a:lstStyle/>
        <a:p>
          <a:pPr>
            <a:defRPr sz="1200"/>
          </a:pPr>
          <a:endParaRPr lang="ja-JP"/>
        </a:p>
      </c:txPr>
    </c:legend>
    <c:plotVisOnly val="1"/>
    <c:dispBlanksAs val="gap"/>
    <c:showDLblsOverMax val="0"/>
  </c:chart>
  <c:spPr>
    <a:ln>
      <a:noFill/>
    </a:ln>
  </c:spPr>
  <c:printSettings>
    <c:headerFooter alignWithMargins="0"/>
    <c:pageMargins b="0.98399999999999999" l="0.78700000000000003" r="0.78700000000000003" t="0.98399999999999999" header="0.51200000000000001" footer="0.51200000000000001"/>
    <c:pageSetup paperSize="9" orientation="landscape"/>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74350105290991"/>
          <c:y val="0.15182180596798669"/>
          <c:w val="0.61155876903266237"/>
          <c:h val="0.67730913248955926"/>
        </c:manualLayout>
      </c:layout>
      <c:doughnutChart>
        <c:varyColors val="1"/>
        <c:ser>
          <c:idx val="1"/>
          <c:order val="0"/>
          <c:tx>
            <c:strRef>
              <c:f>'リンク切公表時非表示（グラフの添え物）'!$AP$34</c:f>
              <c:strCache>
                <c:ptCount val="1"/>
                <c:pt idx="0">
                  <c:v>2005年度</c:v>
                </c:pt>
              </c:strCache>
            </c:strRef>
          </c:tx>
          <c:spPr>
            <a:noFill/>
            <a:ln>
              <a:noFill/>
            </a:ln>
          </c:spPr>
          <c:dLbls>
            <c:dLbl>
              <c:idx val="0"/>
              <c:layout>
                <c:manualLayout>
                  <c:x val="-6.8509962568341588E-4"/>
                  <c:y val="-0.12022923227935538"/>
                </c:manualLayout>
              </c:layout>
              <c:tx>
                <c:rich>
                  <a:bodyPr wrap="square" lIns="38100" tIns="19050" rIns="38100" bIns="19050" anchor="ctr">
                    <a:noAutofit/>
                  </a:bodyPr>
                  <a:lstStyle/>
                  <a:p>
                    <a:pPr>
                      <a:defRPr/>
                    </a:pPr>
                    <a:fld id="{2FD1C98B-8D19-42D8-9095-7BF29EA25A8C}" type="SERIESNAME">
                      <a:rPr lang="ja-JP" altLang="en-US" sz="1100"/>
                      <a:pPr>
                        <a:defRPr/>
                      </a:pPr>
                      <a:t>[系列名]</a:t>
                    </a:fld>
                    <a:endParaRPr lang="ja-JP" altLang="en-US" sz="1100" baseline="0"/>
                  </a:p>
                  <a:p>
                    <a:pPr>
                      <a:defRPr/>
                    </a:pPr>
                    <a:fld id="{F586A538-C89A-410A-A804-C35A40D81FDA}" type="VALUE">
                      <a:rPr lang="ja-JP" altLang="en-US" sz="11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2685046743425756"/>
                      <c:h val="0.13900812919828343"/>
                    </c:manualLayout>
                  </c15:layout>
                  <c15:dlblFieldTable/>
                  <c15:showDataLabelsRange val="0"/>
                </c:ext>
                <c:ext xmlns:c16="http://schemas.microsoft.com/office/drawing/2014/chart" uri="{C3380CC4-5D6E-409C-BE32-E72D297353CC}">
                  <c16:uniqueId val="{00000001-C11D-421E-AF47-082FC1B24BFB}"/>
                </c:ext>
              </c:extLst>
            </c:dLbl>
            <c:spPr>
              <a:noFill/>
              <a:ln>
                <a:noFill/>
              </a:ln>
              <a:effectLst/>
            </c:spPr>
            <c:showLegendKey val="0"/>
            <c:showVal val="1"/>
            <c:showCatName val="0"/>
            <c:showSerName val="1"/>
            <c:showPercent val="0"/>
            <c:showBubbleSize val="0"/>
            <c:separator>
</c:separator>
            <c:showLeaderLines val="1"/>
            <c:leaderLines>
              <c:spPr>
                <a:ln>
                  <a:noFill/>
                </a:ln>
              </c:spPr>
            </c:leaderLines>
            <c:extLst>
              <c:ext xmlns:c15="http://schemas.microsoft.com/office/drawing/2012/chart" uri="{CE6537A1-D6FC-4f65-9D91-7224C49458BB}"/>
            </c:extLst>
          </c:dLbls>
          <c:cat>
            <c:strRef>
              <c:f>'リンク切公表時非表示（グラフの添え物）'!$W$34:$W$38</c:f>
              <c:strCache>
                <c:ptCount val="5"/>
                <c:pt idx="0">
                  <c:v>農業
(家畜の消化管内発酵、
家畜排せつ物の管理、
稲作等)</c:v>
                </c:pt>
                <c:pt idx="1">
                  <c:v>廃棄物
（埋立、排水処理等）</c:v>
                </c:pt>
                <c:pt idx="2">
                  <c:v>燃料の燃焼</c:v>
                </c:pt>
                <c:pt idx="3">
                  <c:v>燃料からの漏出
（天然ガス・石炭生産時の漏出等）</c:v>
                </c:pt>
                <c:pt idx="4">
                  <c:v>工業プロセス及び製品の使用 </c:v>
                </c:pt>
              </c:strCache>
            </c:strRef>
          </c:cat>
          <c:val>
            <c:numRef>
              <c:f>'リンク切公表時非表示（グラフの添え物）'!$AP$35</c:f>
              <c:numCache>
                <c:formatCode>#,##0"万トン"</c:formatCode>
                <c:ptCount val="1"/>
                <c:pt idx="0">
                  <c:v>3560</c:v>
                </c:pt>
              </c:numCache>
            </c:numRef>
          </c:val>
          <c:extLst>
            <c:ext xmlns:c16="http://schemas.microsoft.com/office/drawing/2014/chart" uri="{C3380CC4-5D6E-409C-BE32-E72D297353CC}">
              <c16:uniqueId val="{00000000-C11D-421E-AF47-082FC1B24BFB}"/>
            </c:ext>
          </c:extLst>
        </c:ser>
        <c:ser>
          <c:idx val="0"/>
          <c:order val="1"/>
          <c:tx>
            <c:strRef>
              <c:f>'5.CH4'!$AP$13</c:f>
              <c:strCache>
                <c:ptCount val="1"/>
                <c:pt idx="0">
                  <c:v>2005</c:v>
                </c:pt>
              </c:strCache>
            </c:strRef>
          </c:tx>
          <c:spPr>
            <a:ln>
              <a:solidFill>
                <a:schemeClr val="tx1"/>
              </a:solidFill>
            </a:ln>
          </c:spPr>
          <c:dLbls>
            <c:dLbl>
              <c:idx val="0"/>
              <c:layout>
                <c:manualLayout>
                  <c:x val="0.13449654344601744"/>
                  <c:y val="0.17162270374554608"/>
                </c:manualLayout>
              </c:layout>
              <c:tx>
                <c:rich>
                  <a:bodyPr wrap="square" lIns="38100" tIns="19050" rIns="38100" bIns="19050" anchor="ctr">
                    <a:noAutofit/>
                  </a:bodyPr>
                  <a:lstStyle/>
                  <a:p>
                    <a:pPr>
                      <a:defRPr sz="1000" baseline="0"/>
                    </a:pPr>
                    <a:fld id="{55FBCDB7-0F9B-4F7A-85B0-E19813D9A854}" type="CATEGORYNAME">
                      <a:rPr lang="en-US" altLang="ja-JP" sz="900" baseline="0"/>
                      <a:pPr>
                        <a:defRPr sz="1000" baseline="0"/>
                      </a:pPr>
                      <a:t>[分類名]</a:t>
                    </a:fld>
                    <a:endParaRPr lang="ja-JP" altLang="en-US" sz="900" baseline="0"/>
                  </a:p>
                  <a:p>
                    <a:pPr>
                      <a:defRPr sz="1000" baseline="0"/>
                    </a:pPr>
                    <a:fld id="{78A4CF5D-44B2-453A-BF73-0318751B31A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0800622414194795"/>
                      <c:h val="0.25344220396480871"/>
                    </c:manualLayout>
                  </c15:layout>
                  <c15:dlblFieldTable/>
                  <c15:showDataLabelsRange val="0"/>
                </c:ext>
                <c:ext xmlns:c16="http://schemas.microsoft.com/office/drawing/2014/chart" uri="{C3380CC4-5D6E-409C-BE32-E72D297353CC}">
                  <c16:uniqueId val="{00000000-BC49-446C-9F25-D8920CCB29B9}"/>
                </c:ext>
              </c:extLst>
            </c:dLbl>
            <c:dLbl>
              <c:idx val="1"/>
              <c:layout>
                <c:manualLayout>
                  <c:x val="-0.21334350967662982"/>
                  <c:y val="0.13895244415655159"/>
                </c:manualLayout>
              </c:layout>
              <c:tx>
                <c:rich>
                  <a:bodyPr wrap="square" lIns="38100" tIns="19050" rIns="38100" bIns="19050" anchor="ctr">
                    <a:noAutofit/>
                  </a:bodyPr>
                  <a:lstStyle/>
                  <a:p>
                    <a:pPr>
                      <a:defRPr sz="1000" baseline="0"/>
                    </a:pPr>
                    <a:fld id="{ABEA10DD-44EB-458B-A860-97E23412A508}" type="CATEGORYNAME">
                      <a:rPr lang="ja-JP" altLang="en-US" sz="900" baseline="0"/>
                      <a:pPr>
                        <a:defRPr sz="1000" baseline="0"/>
                      </a:pPr>
                      <a:t>[分類名]</a:t>
                    </a:fld>
                    <a:endParaRPr lang="ja-JP" altLang="en-US" sz="900" baseline="0"/>
                  </a:p>
                  <a:p>
                    <a:pPr>
                      <a:defRPr sz="1000" baseline="0"/>
                    </a:pPr>
                    <a:fld id="{315BF8FB-61F6-4CB4-A864-8BE2FF72A94F}"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8022376330028742"/>
                      <c:h val="0.16997524317920015"/>
                    </c:manualLayout>
                  </c15:layout>
                  <c15:dlblFieldTable/>
                  <c15:showDataLabelsRange val="0"/>
                </c:ext>
                <c:ext xmlns:c16="http://schemas.microsoft.com/office/drawing/2014/chart" uri="{C3380CC4-5D6E-409C-BE32-E72D297353CC}">
                  <c16:uniqueId val="{00000001-BC49-446C-9F25-D8920CCB29B9}"/>
                </c:ext>
              </c:extLst>
            </c:dLbl>
            <c:dLbl>
              <c:idx val="2"/>
              <c:layout>
                <c:manualLayout>
                  <c:x val="-0.32548718629431778"/>
                  <c:y val="-7.214245858920232E-3"/>
                </c:manualLayout>
              </c:layout>
              <c:tx>
                <c:rich>
                  <a:bodyPr wrap="square" lIns="38100" tIns="19050" rIns="38100" bIns="19050" anchor="ctr">
                    <a:noAutofit/>
                  </a:bodyPr>
                  <a:lstStyle/>
                  <a:p>
                    <a:pPr>
                      <a:defRPr sz="900" baseline="0"/>
                    </a:pPr>
                    <a:fld id="{868B3718-2387-44A0-B95D-D165CB57C710}" type="CATEGORYNAME">
                      <a:rPr lang="ja-JP" altLang="en-US" sz="900" baseline="0"/>
                      <a:pPr>
                        <a:defRPr sz="900" baseline="0"/>
                      </a:pPr>
                      <a:t>[分類名]</a:t>
                    </a:fld>
                    <a:endParaRPr lang="ja-JP" altLang="en-US" sz="900" baseline="0"/>
                  </a:p>
                  <a:p>
                    <a:pPr>
                      <a:defRPr sz="900" baseline="0"/>
                    </a:pPr>
                    <a:fld id="{9D3E5D02-08D8-485B-85C0-435F7373962C}" type="VALUE">
                      <a:rPr lang="en-US" altLang="ja-JP" sz="900" baseline="0"/>
                      <a:pPr>
                        <a:defRPr sz="9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19450348445552543"/>
                      <c:h val="0.11734012241320324"/>
                    </c:manualLayout>
                  </c15:layout>
                  <c15:dlblFieldTable/>
                  <c15:showDataLabelsRange val="0"/>
                </c:ext>
                <c:ext xmlns:c16="http://schemas.microsoft.com/office/drawing/2014/chart" uri="{C3380CC4-5D6E-409C-BE32-E72D297353CC}">
                  <c16:uniqueId val="{00000002-BC49-446C-9F25-D8920CCB29B9}"/>
                </c:ext>
              </c:extLst>
            </c:dLbl>
            <c:dLbl>
              <c:idx val="3"/>
              <c:layout>
                <c:manualLayout>
                  <c:x val="-0.26553489253328627"/>
                  <c:y val="-0.12919968185552644"/>
                </c:manualLayout>
              </c:layout>
              <c:tx>
                <c:rich>
                  <a:bodyPr wrap="square" lIns="38100" tIns="19050" rIns="38100" bIns="19050" anchor="ctr">
                    <a:noAutofit/>
                  </a:bodyPr>
                  <a:lstStyle/>
                  <a:p>
                    <a:pPr>
                      <a:defRPr sz="1000" baseline="0"/>
                    </a:pPr>
                    <a:fld id="{43B1B313-9802-40BD-B900-65DC2D8C9D53}" type="CATEGORYNAME">
                      <a:rPr lang="ja-JP" altLang="en-US" sz="900" baseline="0"/>
                      <a:pPr>
                        <a:defRPr sz="1000" baseline="0"/>
                      </a:pPr>
                      <a:t>[分類名]</a:t>
                    </a:fld>
                    <a:endParaRPr lang="ja-JP" altLang="en-US" sz="900" baseline="0"/>
                  </a:p>
                  <a:p>
                    <a:pPr>
                      <a:defRPr sz="1000" baseline="0"/>
                    </a:pPr>
                    <a:fld id="{EE73E337-B3F9-4097-954A-70B2FC251B2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47764726605408825"/>
                      <c:h val="0.16449274186097038"/>
                    </c:manualLayout>
                  </c15:layout>
                  <c15:dlblFieldTable/>
                  <c15:showDataLabelsRange val="0"/>
                </c:ext>
                <c:ext xmlns:c16="http://schemas.microsoft.com/office/drawing/2014/chart" uri="{C3380CC4-5D6E-409C-BE32-E72D297353CC}">
                  <c16:uniqueId val="{00000003-BC49-446C-9F25-D8920CCB29B9}"/>
                </c:ext>
              </c:extLst>
            </c:dLbl>
            <c:dLbl>
              <c:idx val="4"/>
              <c:layout>
                <c:manualLayout>
                  <c:x val="0.20504272237862387"/>
                  <c:y val="-0.14064184787095491"/>
                </c:manualLayout>
              </c:layout>
              <c:tx>
                <c:rich>
                  <a:bodyPr/>
                  <a:lstStyle/>
                  <a:p>
                    <a:pPr>
                      <a:defRPr sz="1000" baseline="0"/>
                    </a:pPr>
                    <a:fld id="{3E3DEFCA-34C9-44F9-8222-B176A5E62A6C}" type="CATEGORYNAME">
                      <a:rPr lang="ja-JP" altLang="en-US" sz="900"/>
                      <a:pPr>
                        <a:defRPr sz="1000" baseline="0"/>
                      </a:pPr>
                      <a:t>[分類名]</a:t>
                    </a:fld>
                    <a:endParaRPr lang="ja-JP" altLang="en-US" sz="900" baseline="0"/>
                  </a:p>
                  <a:p>
                    <a:pPr>
                      <a:defRPr sz="1000" baseline="0"/>
                    </a:pPr>
                    <a:fld id="{31FC8531-9CB5-4F32-8F77-2A28473D57DF}" type="VALUE">
                      <a:rPr lang="en-US" altLang="ja-JP"/>
                      <a:pPr>
                        <a:defRPr sz="1000" baseline="0"/>
                      </a:pPr>
                      <a:t>[値]</a:t>
                    </a:fld>
                    <a:endParaRPr lang="ja-JP" altLang="en-US"/>
                  </a:p>
                </c:rich>
              </c:tx>
              <c:numFmt formatCode="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38752592353125764"/>
                      <c:h val="0.12043279968433709"/>
                    </c:manualLayout>
                  </c15:layout>
                  <c15:dlblFieldTable/>
                  <c15:showDataLabelsRange val="0"/>
                </c:ext>
                <c:ext xmlns:c16="http://schemas.microsoft.com/office/drawing/2014/chart" uri="{C3380CC4-5D6E-409C-BE32-E72D297353CC}">
                  <c16:uniqueId val="{00000004-BC49-446C-9F25-D8920CCB29B9}"/>
                </c:ext>
              </c:extLst>
            </c:dLbl>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'リンク切公表時非表示（グラフの添え物）'!$W$34:$W$38</c:f>
              <c:strCache>
                <c:ptCount val="5"/>
                <c:pt idx="0">
                  <c:v>農業
(家畜の消化管内発酵、
家畜排せつ物の管理、
稲作等)</c:v>
                </c:pt>
                <c:pt idx="1">
                  <c:v>廃棄物
（埋立、排水処理等）</c:v>
                </c:pt>
                <c:pt idx="2">
                  <c:v>燃料の燃焼</c:v>
                </c:pt>
                <c:pt idx="3">
                  <c:v>燃料からの漏出
（天然ガス・石炭生産時の漏出等）</c:v>
                </c:pt>
                <c:pt idx="4">
                  <c:v>工業プロセス及び製品の使用 </c:v>
                </c:pt>
              </c:strCache>
            </c:strRef>
          </c:cat>
          <c:val>
            <c:numRef>
              <c:f>'5.CH4'!$AP$14:$AP$18</c:f>
              <c:numCache>
                <c:formatCode>0.0%</c:formatCode>
                <c:ptCount val="5"/>
                <c:pt idx="0">
                  <c:v>0.69488532366722988</c:v>
                </c:pt>
                <c:pt idx="1">
                  <c:v>0.23112132033239091</c:v>
                </c:pt>
                <c:pt idx="2">
                  <c:v>4.5014889473171955E-2</c:v>
                </c:pt>
                <c:pt idx="3">
                  <c:v>2.746539133924876E-2</c:v>
                </c:pt>
                <c:pt idx="4" formatCode="0.00%">
                  <c:v>1.5130751879584531E-3</c:v>
                </c:pt>
              </c:numCache>
            </c:numRef>
          </c:val>
          <c:extLst>
            <c:ext xmlns:c16="http://schemas.microsoft.com/office/drawing/2014/chart" uri="{C3380CC4-5D6E-409C-BE32-E72D297353CC}">
              <c16:uniqueId val="{00000005-BC49-446C-9F25-D8920CCB29B9}"/>
            </c:ext>
          </c:extLst>
        </c:ser>
        <c:dLbls>
          <c:showLegendKey val="0"/>
          <c:showVal val="0"/>
          <c:showCatName val="0"/>
          <c:showSerName val="0"/>
          <c:showPercent val="0"/>
          <c:showBubbleSize val="0"/>
          <c:showLeaderLines val="1"/>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'リンク切公表時非表示（グラフの添え物）'!$BB$34</c:f>
              <c:strCache>
                <c:ptCount val="1"/>
                <c:pt idx="0">
                  <c:v>2017年度</c:v>
                </c:pt>
              </c:strCache>
            </c:strRef>
          </c:tx>
          <c:spPr>
            <a:noFill/>
            <a:ln>
              <a:noFill/>
            </a:ln>
          </c:spPr>
          <c:dLbls>
            <c:dLbl>
              <c:idx val="0"/>
              <c:layout>
                <c:manualLayout>
                  <c:x val="-2.8070591411553606E-3"/>
                  <c:y val="-0.12739263841636048"/>
                </c:manualLayout>
              </c:layout>
              <c:tx>
                <c:rich>
                  <a:bodyPr wrap="square" lIns="38100" tIns="19050" rIns="38100" bIns="19050" anchor="ctr">
                    <a:noAutofit/>
                  </a:bodyPr>
                  <a:lstStyle/>
                  <a:p>
                    <a:pPr>
                      <a:defRPr/>
                    </a:pPr>
                    <a:fld id="{2FD1C98B-8D19-42D8-9095-7BF29EA25A8C}" type="SERIESNAME">
                      <a:rPr lang="ja-JP" altLang="en-US" sz="1400"/>
                      <a:pPr>
                        <a:defRPr/>
                      </a:pPr>
                      <a:t>[系列名]</a:t>
                    </a:fld>
                    <a:endParaRPr lang="ja-JP" altLang="en-US" sz="1400" baseline="0"/>
                  </a:p>
                  <a:p>
                    <a:pPr>
                      <a:defRPr/>
                    </a:pPr>
                    <a:fld id="{F586A538-C89A-410A-A804-C35A40D81FDA}" type="VALUE">
                      <a:rPr lang="ja-JP" altLang="en-US" sz="14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4984978863654022"/>
                      <c:h val="0.12154132734307496"/>
                    </c:manualLayout>
                  </c15:layout>
                  <c15:dlblFieldTable/>
                  <c15:showDataLabelsRange val="0"/>
                </c:ext>
                <c:ext xmlns:c16="http://schemas.microsoft.com/office/drawing/2014/chart" uri="{C3380CC4-5D6E-409C-BE32-E72D297353CC}">
                  <c16:uniqueId val="{00000000-29A1-4C04-9F8E-D5C0D7D8F143}"/>
                </c:ext>
              </c:extLst>
            </c:dLbl>
            <c:spPr>
              <a:noFill/>
              <a:ln>
                <a:noFill/>
              </a:ln>
              <a:effectLst/>
            </c:spPr>
            <c:showLegendKey val="0"/>
            <c:showVal val="1"/>
            <c:showCatName val="0"/>
            <c:showSerName val="1"/>
            <c:showPercent val="0"/>
            <c:showBubbleSize val="0"/>
            <c:separator>
</c:separator>
            <c:showLeaderLines val="1"/>
            <c:leaderLines>
              <c:spPr>
                <a:ln>
                  <a:noFill/>
                </a:ln>
              </c:spPr>
            </c:leaderLines>
            <c:extLst>
              <c:ext xmlns:c15="http://schemas.microsoft.com/office/drawing/2012/chart" uri="{CE6537A1-D6FC-4f65-9D91-7224C49458BB}"/>
            </c:extLst>
          </c:dLbls>
          <c:cat>
            <c:strRef>
              <c:f>'リンク切公表時非表示（グラフの添え物）'!$W$34:$W$38</c:f>
              <c:strCache>
                <c:ptCount val="5"/>
                <c:pt idx="0">
                  <c:v>農業
(家畜の消化管内発酵、
家畜排せつ物の管理、
稲作等)</c:v>
                </c:pt>
                <c:pt idx="1">
                  <c:v>廃棄物
（埋立、排水処理等）</c:v>
                </c:pt>
                <c:pt idx="2">
                  <c:v>燃料の燃焼</c:v>
                </c:pt>
                <c:pt idx="3">
                  <c:v>燃料からの漏出
（天然ガス・石炭生産時の漏出等）</c:v>
                </c:pt>
                <c:pt idx="4">
                  <c:v>工業プロセス及び製品の使用 </c:v>
                </c:pt>
              </c:strCache>
            </c:strRef>
          </c:cat>
          <c:val>
            <c:numRef>
              <c:f>'リンク切公表時非表示（グラフの添え物）'!$BB$35</c:f>
              <c:numCache>
                <c:formatCode>#,##0"万トン"</c:formatCode>
                <c:ptCount val="1"/>
                <c:pt idx="0">
                  <c:v>3050</c:v>
                </c:pt>
              </c:numCache>
            </c:numRef>
          </c:val>
          <c:extLst>
            <c:ext xmlns:c16="http://schemas.microsoft.com/office/drawing/2014/chart" uri="{C3380CC4-5D6E-409C-BE32-E72D297353CC}">
              <c16:uniqueId val="{00000001-29A1-4C04-9F8E-D5C0D7D8F143}"/>
            </c:ext>
          </c:extLst>
        </c:ser>
        <c:ser>
          <c:idx val="0"/>
          <c:order val="1"/>
          <c:tx>
            <c:strRef>
              <c:f>'5.CH4'!$BB$13</c:f>
              <c:strCache>
                <c:ptCount val="1"/>
                <c:pt idx="0">
                  <c:v>2017</c:v>
                </c:pt>
              </c:strCache>
            </c:strRef>
          </c:tx>
          <c:spPr>
            <a:ln>
              <a:solidFill>
                <a:schemeClr val="tx1"/>
              </a:solidFill>
            </a:ln>
          </c:spPr>
          <c:dLbls>
            <c:dLbl>
              <c:idx val="0"/>
              <c:layout>
                <c:manualLayout>
                  <c:x val="0.16082204121872937"/>
                  <c:y val="9.2714298621393687E-2"/>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7460916682331643"/>
                      <c:h val="0.20039160185642782"/>
                    </c:manualLayout>
                  </c15:layout>
                </c:ext>
                <c:ext xmlns:c16="http://schemas.microsoft.com/office/drawing/2014/chart" uri="{C3380CC4-5D6E-409C-BE32-E72D297353CC}">
                  <c16:uniqueId val="{00000002-29A1-4C04-9F8E-D5C0D7D8F143}"/>
                </c:ext>
              </c:extLst>
            </c:dLbl>
            <c:dLbl>
              <c:idx val="1"/>
              <c:layout>
                <c:manualLayout>
                  <c:x val="-0.22560507196524118"/>
                  <c:y val="0.11290056629223504"/>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644694997994231"/>
                      <c:h val="0.14222518662747707"/>
                    </c:manualLayout>
                  </c15:layout>
                </c:ext>
                <c:ext xmlns:c16="http://schemas.microsoft.com/office/drawing/2014/chart" uri="{C3380CC4-5D6E-409C-BE32-E72D297353CC}">
                  <c16:uniqueId val="{00000003-29A1-4C04-9F8E-D5C0D7D8F143}"/>
                </c:ext>
              </c:extLst>
            </c:dLbl>
            <c:dLbl>
              <c:idx val="2"/>
              <c:layout>
                <c:manualLayout>
                  <c:x val="-0.25440967572522399"/>
                  <c:y val="-1.1293098963655483E-2"/>
                </c:manualLayout>
              </c:layout>
              <c:numFmt formatCode="0.0%" sourceLinked="0"/>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739312769251937"/>
                      <c:h val="9.7518430508436782E-2"/>
                    </c:manualLayout>
                  </c15:layout>
                </c:ext>
                <c:ext xmlns:c16="http://schemas.microsoft.com/office/drawing/2014/chart" uri="{C3380CC4-5D6E-409C-BE32-E72D297353CC}">
                  <c16:uniqueId val="{00000004-29A1-4C04-9F8E-D5C0D7D8F143}"/>
                </c:ext>
              </c:extLst>
            </c:dLbl>
            <c:dLbl>
              <c:idx val="3"/>
              <c:layout>
                <c:manualLayout>
                  <c:x val="-0.27905837643625259"/>
                  <c:y val="-0.11047703339414906"/>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7950419853763367"/>
                      <c:h val="0.13510844644934022"/>
                    </c:manualLayout>
                  </c15:layout>
                </c:ext>
                <c:ext xmlns:c16="http://schemas.microsoft.com/office/drawing/2014/chart" uri="{C3380CC4-5D6E-409C-BE32-E72D297353CC}">
                  <c16:uniqueId val="{00000005-29A1-4C04-9F8E-D5C0D7D8F143}"/>
                </c:ext>
              </c:extLst>
            </c:dLbl>
            <c:dLbl>
              <c:idx val="4"/>
              <c:layout>
                <c:manualLayout>
                  <c:x val="0.20022226883809038"/>
                  <c:y val="-0.11912744137447727"/>
                </c:manualLayout>
              </c:layout>
              <c:numFmt formatCode="0.00%" sourceLinked="0"/>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3947536205483198"/>
                      <c:h val="0.1033820075877214"/>
                    </c:manualLayout>
                  </c15:layout>
                </c:ext>
                <c:ext xmlns:c16="http://schemas.microsoft.com/office/drawing/2014/chart" uri="{C3380CC4-5D6E-409C-BE32-E72D297353CC}">
                  <c16:uniqueId val="{00000006-29A1-4C04-9F8E-D5C0D7D8F143}"/>
                </c:ext>
              </c:extLst>
            </c:dLbl>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'リンク切公表時非表示（グラフの添え物）'!$W$34:$W$38</c:f>
              <c:strCache>
                <c:ptCount val="5"/>
                <c:pt idx="0">
                  <c:v>農業
(家畜の消化管内発酵、
家畜排せつ物の管理、
稲作等)</c:v>
                </c:pt>
                <c:pt idx="1">
                  <c:v>廃棄物
（埋立、排水処理等）</c:v>
                </c:pt>
                <c:pt idx="2">
                  <c:v>燃料の燃焼</c:v>
                </c:pt>
                <c:pt idx="3">
                  <c:v>燃料からの漏出
（天然ガス・石炭生産時の漏出等）</c:v>
                </c:pt>
                <c:pt idx="4">
                  <c:v>工業プロセス及び製品の使用 </c:v>
                </c:pt>
              </c:strCache>
            </c:strRef>
          </c:cat>
          <c:val>
            <c:numRef>
              <c:f>'5.CH4'!$BB$14:$BB$18</c:f>
              <c:numCache>
                <c:formatCode>0.0%</c:formatCode>
                <c:ptCount val="5"/>
                <c:pt idx="0">
                  <c:v>0.76863019822285239</c:v>
                </c:pt>
                <c:pt idx="1">
                  <c:v>0.16075908256333318</c:v>
                </c:pt>
                <c:pt idx="2">
                  <c:v>4.2975626473643232E-2</c:v>
                </c:pt>
                <c:pt idx="3">
                  <c:v>2.623678834744525E-2</c:v>
                </c:pt>
                <c:pt idx="4" formatCode="0.00%">
                  <c:v>1.3983043927259687E-3</c:v>
                </c:pt>
              </c:numCache>
            </c:numRef>
          </c:val>
          <c:extLst>
            <c:ext xmlns:c16="http://schemas.microsoft.com/office/drawing/2014/chart" uri="{C3380CC4-5D6E-409C-BE32-E72D297353CC}">
              <c16:uniqueId val="{00000007-29A1-4C04-9F8E-D5C0D7D8F143}"/>
            </c:ext>
          </c:extLst>
        </c:ser>
        <c:dLbls>
          <c:showLegendKey val="0"/>
          <c:showVal val="0"/>
          <c:showCatName val="0"/>
          <c:showSerName val="0"/>
          <c:showPercent val="0"/>
          <c:showBubbleSize val="0"/>
          <c:showLeaderLines val="1"/>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'リンク切公表時非表示（グラフの添え物）'!$AX$34</c:f>
              <c:strCache>
                <c:ptCount val="1"/>
                <c:pt idx="0">
                  <c:v>2013年度</c:v>
                </c:pt>
              </c:strCache>
            </c:strRef>
          </c:tx>
          <c:spPr>
            <a:noFill/>
            <a:ln>
              <a:noFill/>
            </a:ln>
          </c:spPr>
          <c:dLbls>
            <c:dLbl>
              <c:idx val="0"/>
              <c:layout>
                <c:manualLayout>
                  <c:x val="8.1177965619487773E-4"/>
                  <c:y val="-0.1282022225724006"/>
                </c:manualLayout>
              </c:layout>
              <c:tx>
                <c:rich>
                  <a:bodyPr wrap="square" lIns="38100" tIns="19050" rIns="38100" bIns="19050" anchor="ctr">
                    <a:noAutofit/>
                  </a:bodyPr>
                  <a:lstStyle/>
                  <a:p>
                    <a:pPr>
                      <a:defRPr/>
                    </a:pPr>
                    <a:fld id="{2FD1C98B-8D19-42D8-9095-7BF29EA25A8C}" type="SERIESNAME">
                      <a:rPr lang="ja-JP" altLang="en-US" sz="1100"/>
                      <a:pPr>
                        <a:defRPr/>
                      </a:pPr>
                      <a:t>[系列名]</a:t>
                    </a:fld>
                    <a:endParaRPr lang="ja-JP" altLang="en-US" sz="1100" baseline="0"/>
                  </a:p>
                  <a:p>
                    <a:pPr>
                      <a:defRPr/>
                    </a:pPr>
                    <a:fld id="{F586A538-C89A-410A-A804-C35A40D81FDA}" type="VALUE">
                      <a:rPr lang="ja-JP" altLang="en-US" sz="11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3757996092836235"/>
                      <c:h val="0.13103490057689446"/>
                    </c:manualLayout>
                  </c15:layout>
                  <c15:dlblFieldTable/>
                  <c15:showDataLabelsRange val="0"/>
                </c:ext>
                <c:ext xmlns:c16="http://schemas.microsoft.com/office/drawing/2014/chart" uri="{C3380CC4-5D6E-409C-BE32-E72D297353CC}">
                  <c16:uniqueId val="{00000000-8501-4148-8376-6D861A753884}"/>
                </c:ext>
              </c:extLst>
            </c:dLbl>
            <c:spPr>
              <a:noFill/>
              <a:ln>
                <a:noFill/>
              </a:ln>
              <a:effectLst/>
            </c:spPr>
            <c:showLegendKey val="0"/>
            <c:showVal val="1"/>
            <c:showCatName val="0"/>
            <c:showSerName val="1"/>
            <c:showPercent val="0"/>
            <c:showBubbleSize val="0"/>
            <c:separator>
</c:separator>
            <c:showLeaderLines val="1"/>
            <c:leaderLines>
              <c:spPr>
                <a:ln>
                  <a:noFill/>
                </a:ln>
              </c:spPr>
            </c:leaderLines>
            <c:extLst>
              <c:ext xmlns:c15="http://schemas.microsoft.com/office/drawing/2012/chart" uri="{CE6537A1-D6FC-4f65-9D91-7224C49458BB}"/>
            </c:extLst>
          </c:dLbls>
          <c:cat>
            <c:strRef>
              <c:f>'リンク切公表時非表示（グラフの添え物）'!$W$34:$W$38</c:f>
              <c:strCache>
                <c:ptCount val="5"/>
                <c:pt idx="0">
                  <c:v>農業
(家畜の消化管内発酵、
家畜排せつ物の管理、
稲作等)</c:v>
                </c:pt>
                <c:pt idx="1">
                  <c:v>廃棄物
（埋立、排水処理等）</c:v>
                </c:pt>
                <c:pt idx="2">
                  <c:v>燃料の燃焼</c:v>
                </c:pt>
                <c:pt idx="3">
                  <c:v>燃料からの漏出
（天然ガス・石炭生産時の漏出等）</c:v>
                </c:pt>
                <c:pt idx="4">
                  <c:v>工業プロセス及び製品の使用 </c:v>
                </c:pt>
              </c:strCache>
            </c:strRef>
          </c:cat>
          <c:val>
            <c:numRef>
              <c:f>'リンク切公表時非表示（グラフの添え物）'!$AX$35</c:f>
              <c:numCache>
                <c:formatCode>#,##0"万トン"</c:formatCode>
                <c:ptCount val="1"/>
                <c:pt idx="0">
                  <c:v>3250</c:v>
                </c:pt>
              </c:numCache>
            </c:numRef>
          </c:val>
          <c:extLst>
            <c:ext xmlns:c16="http://schemas.microsoft.com/office/drawing/2014/chart" uri="{C3380CC4-5D6E-409C-BE32-E72D297353CC}">
              <c16:uniqueId val="{00000001-8501-4148-8376-6D861A753884}"/>
            </c:ext>
          </c:extLst>
        </c:ser>
        <c:ser>
          <c:idx val="0"/>
          <c:order val="1"/>
          <c:tx>
            <c:strRef>
              <c:f>'5.CH4'!$AX$13</c:f>
              <c:strCache>
                <c:ptCount val="1"/>
                <c:pt idx="0">
                  <c:v>2013</c:v>
                </c:pt>
              </c:strCache>
            </c:strRef>
          </c:tx>
          <c:spPr>
            <a:ln>
              <a:solidFill>
                <a:schemeClr val="tx1"/>
              </a:solidFill>
            </a:ln>
          </c:spPr>
          <c:dLbls>
            <c:dLbl>
              <c:idx val="0"/>
              <c:layout>
                <c:manualLayout>
                  <c:x val="0.1386351096033982"/>
                  <c:y val="0.14412820524128336"/>
                </c:manualLayout>
              </c:layout>
              <c:tx>
                <c:rich>
                  <a:bodyPr wrap="square" lIns="38100" tIns="19050" rIns="38100" bIns="19050" anchor="ctr">
                    <a:noAutofit/>
                  </a:bodyPr>
                  <a:lstStyle/>
                  <a:p>
                    <a:pPr>
                      <a:defRPr sz="1000" baseline="0"/>
                    </a:pPr>
                    <a:fld id="{55FBCDB7-0F9B-4F7A-85B0-E19813D9A854}" type="CATEGORYNAME">
                      <a:rPr lang="en-US" altLang="ja-JP" sz="900" baseline="0"/>
                      <a:pPr>
                        <a:defRPr sz="1000" baseline="0"/>
                      </a:pPr>
                      <a:t>[分類名]</a:t>
                    </a:fld>
                    <a:endParaRPr lang="ja-JP" altLang="en-US" sz="900" baseline="0"/>
                  </a:p>
                  <a:p>
                    <a:pPr>
                      <a:defRPr sz="1000" baseline="0"/>
                    </a:pPr>
                    <a:fld id="{78A4CF5D-44B2-453A-BF73-0318751B31A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1460936397623857"/>
                      <c:h val="0.25344212439872155"/>
                    </c:manualLayout>
                  </c15:layout>
                  <c15:dlblFieldTable/>
                  <c15:showDataLabelsRange val="0"/>
                </c:ext>
                <c:ext xmlns:c16="http://schemas.microsoft.com/office/drawing/2014/chart" uri="{C3380CC4-5D6E-409C-BE32-E72D297353CC}">
                  <c16:uniqueId val="{00000002-8501-4148-8376-6D861A753884}"/>
                </c:ext>
              </c:extLst>
            </c:dLbl>
            <c:dLbl>
              <c:idx val="1"/>
              <c:layout>
                <c:manualLayout>
                  <c:x val="-0.22683101697953229"/>
                  <c:y val="0.16279855032869836"/>
                </c:manualLayout>
              </c:layout>
              <c:tx>
                <c:rich>
                  <a:bodyPr wrap="square" lIns="38100" tIns="19050" rIns="38100" bIns="19050" anchor="ctr">
                    <a:noAutofit/>
                  </a:bodyPr>
                  <a:lstStyle/>
                  <a:p>
                    <a:pPr>
                      <a:defRPr sz="1000" baseline="0"/>
                    </a:pPr>
                    <a:fld id="{ABEA10DD-44EB-458B-A860-97E23412A508}" type="CATEGORYNAME">
                      <a:rPr lang="ja-JP" altLang="en-US" sz="900" baseline="0"/>
                      <a:pPr>
                        <a:defRPr sz="1000" baseline="0"/>
                      </a:pPr>
                      <a:t>[分類名]</a:t>
                    </a:fld>
                    <a:endParaRPr lang="ja-JP" altLang="en-US" sz="900" baseline="0"/>
                  </a:p>
                  <a:p>
                    <a:pPr>
                      <a:defRPr sz="1000" baseline="0"/>
                    </a:pPr>
                    <a:fld id="{315BF8FB-61F6-4CB4-A864-8BE2FF72A94F}"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790798484210954"/>
                      <c:h val="0.16997524317920015"/>
                    </c:manualLayout>
                  </c15:layout>
                  <c15:dlblFieldTable/>
                  <c15:showDataLabelsRange val="0"/>
                </c:ext>
                <c:ext xmlns:c16="http://schemas.microsoft.com/office/drawing/2014/chart" uri="{C3380CC4-5D6E-409C-BE32-E72D297353CC}">
                  <c16:uniqueId val="{00000003-8501-4148-8376-6D861A753884}"/>
                </c:ext>
              </c:extLst>
            </c:dLbl>
            <c:dLbl>
              <c:idx val="2"/>
              <c:layout>
                <c:manualLayout>
                  <c:x val="-0.28436649830987537"/>
                  <c:y val="-1.9084970985010254E-2"/>
                </c:manualLayout>
              </c:layout>
              <c:tx>
                <c:rich>
                  <a:bodyPr wrap="square" lIns="38100" tIns="19050" rIns="38100" bIns="19050" anchor="ctr">
                    <a:noAutofit/>
                  </a:bodyPr>
                  <a:lstStyle/>
                  <a:p>
                    <a:pPr>
                      <a:defRPr sz="900" baseline="0"/>
                    </a:pPr>
                    <a:fld id="{868B3718-2387-44A0-B95D-D165CB57C710}" type="CATEGORYNAME">
                      <a:rPr lang="ja-JP" altLang="en-US" sz="900" baseline="0"/>
                      <a:pPr>
                        <a:defRPr sz="900" baseline="0"/>
                      </a:pPr>
                      <a:t>[分類名]</a:t>
                    </a:fld>
                    <a:endParaRPr lang="ja-JP" altLang="en-US" sz="900" baseline="0"/>
                  </a:p>
                  <a:p>
                    <a:pPr>
                      <a:defRPr sz="900" baseline="0"/>
                    </a:pPr>
                    <a:fld id="{9D3E5D02-08D8-485B-85C0-435F7373962C}" type="VALUE">
                      <a:rPr lang="en-US" altLang="ja-JP" sz="900" baseline="0"/>
                      <a:pPr>
                        <a:defRPr sz="9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19450348445552543"/>
                      <c:h val="0.11734012241320324"/>
                    </c:manualLayout>
                  </c15:layout>
                  <c15:dlblFieldTable/>
                  <c15:showDataLabelsRange val="0"/>
                </c:ext>
                <c:ext xmlns:c16="http://schemas.microsoft.com/office/drawing/2014/chart" uri="{C3380CC4-5D6E-409C-BE32-E72D297353CC}">
                  <c16:uniqueId val="{00000004-8501-4148-8376-6D861A753884}"/>
                </c:ext>
              </c:extLst>
            </c:dLbl>
            <c:dLbl>
              <c:idx val="3"/>
              <c:layout>
                <c:manualLayout>
                  <c:x val="-0.22710224068867915"/>
                  <c:y val="-0.13320025477498343"/>
                </c:manualLayout>
              </c:layout>
              <c:tx>
                <c:rich>
                  <a:bodyPr wrap="square" lIns="38100" tIns="19050" rIns="38100" bIns="19050" anchor="ctr">
                    <a:noAutofit/>
                  </a:bodyPr>
                  <a:lstStyle/>
                  <a:p>
                    <a:pPr>
                      <a:defRPr sz="1000" baseline="0"/>
                    </a:pPr>
                    <a:fld id="{43B1B313-9802-40BD-B900-65DC2D8C9D53}" type="CATEGORYNAME">
                      <a:rPr lang="ja-JP" altLang="en-US" sz="900" baseline="0"/>
                      <a:pPr>
                        <a:defRPr sz="1000" baseline="0"/>
                      </a:pPr>
                      <a:t>[分類名]</a:t>
                    </a:fld>
                    <a:endParaRPr lang="ja-JP" altLang="en-US" sz="900" baseline="0"/>
                  </a:p>
                  <a:p>
                    <a:pPr>
                      <a:defRPr sz="1000" baseline="0"/>
                    </a:pPr>
                    <a:fld id="{EE73E337-B3F9-4097-954A-70B2FC251B2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47764726605408825"/>
                      <c:h val="0.16449274186097038"/>
                    </c:manualLayout>
                  </c15:layout>
                  <c15:dlblFieldTable/>
                  <c15:showDataLabelsRange val="0"/>
                </c:ext>
                <c:ext xmlns:c16="http://schemas.microsoft.com/office/drawing/2014/chart" uri="{C3380CC4-5D6E-409C-BE32-E72D297353CC}">
                  <c16:uniqueId val="{00000005-8501-4148-8376-6D861A753884}"/>
                </c:ext>
              </c:extLst>
            </c:dLbl>
            <c:dLbl>
              <c:idx val="4"/>
              <c:layout>
                <c:manualLayout>
                  <c:x val="0.16805076740337319"/>
                  <c:y val="-0.14662199357000946"/>
                </c:manualLayout>
              </c:layout>
              <c:tx>
                <c:rich>
                  <a:bodyPr/>
                  <a:lstStyle/>
                  <a:p>
                    <a:pPr>
                      <a:defRPr sz="1000" baseline="0"/>
                    </a:pPr>
                    <a:fld id="{3E3DEFCA-34C9-44F9-8222-B176A5E62A6C}" type="CATEGORYNAME">
                      <a:rPr lang="ja-JP" altLang="en-US" sz="900"/>
                      <a:pPr>
                        <a:defRPr sz="1000" baseline="0"/>
                      </a:pPr>
                      <a:t>[分類名]</a:t>
                    </a:fld>
                    <a:endParaRPr lang="ja-JP" altLang="en-US" sz="900" baseline="0"/>
                  </a:p>
                  <a:p>
                    <a:pPr>
                      <a:defRPr sz="1000" baseline="0"/>
                    </a:pPr>
                    <a:fld id="{31FC8531-9CB5-4F32-8F77-2A28473D57DF}" type="VALUE">
                      <a:rPr lang="en-US" altLang="ja-JP"/>
                      <a:pPr>
                        <a:defRPr sz="1000" baseline="0"/>
                      </a:pPr>
                      <a:t>[値]</a:t>
                    </a:fld>
                    <a:endParaRPr lang="ja-JP" altLang="en-US"/>
                  </a:p>
                </c:rich>
              </c:tx>
              <c:numFmt formatCode="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41773700615157011"/>
                      <c:h val="0.12441935437291526"/>
                    </c:manualLayout>
                  </c15:layout>
                  <c15:dlblFieldTable/>
                  <c15:showDataLabelsRange val="0"/>
                </c:ext>
                <c:ext xmlns:c16="http://schemas.microsoft.com/office/drawing/2014/chart" uri="{C3380CC4-5D6E-409C-BE32-E72D297353CC}">
                  <c16:uniqueId val="{00000006-8501-4148-8376-6D861A753884}"/>
                </c:ext>
              </c:extLst>
            </c:dLbl>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'リンク切公表時非表示（グラフの添え物）'!$W$34:$W$38</c:f>
              <c:strCache>
                <c:ptCount val="5"/>
                <c:pt idx="0">
                  <c:v>農業
(家畜の消化管内発酵、
家畜排せつ物の管理、
稲作等)</c:v>
                </c:pt>
                <c:pt idx="1">
                  <c:v>廃棄物
（埋立、排水処理等）</c:v>
                </c:pt>
                <c:pt idx="2">
                  <c:v>燃料の燃焼</c:v>
                </c:pt>
                <c:pt idx="3">
                  <c:v>燃料からの漏出
（天然ガス・石炭生産時の漏出等）</c:v>
                </c:pt>
                <c:pt idx="4">
                  <c:v>工業プロセス及び製品の使用 </c:v>
                </c:pt>
              </c:strCache>
            </c:strRef>
          </c:cat>
          <c:val>
            <c:numRef>
              <c:f>'5.CH4'!$AX$14:$AX$18</c:f>
              <c:numCache>
                <c:formatCode>0.0%</c:formatCode>
                <c:ptCount val="5"/>
                <c:pt idx="0">
                  <c:v>0.75540006312492125</c:v>
                </c:pt>
                <c:pt idx="1">
                  <c:v>0.17662940974561486</c:v>
                </c:pt>
                <c:pt idx="2">
                  <c:v>4.1448461668545301E-2</c:v>
                </c:pt>
                <c:pt idx="3">
                  <c:v>2.5096482664595562E-2</c:v>
                </c:pt>
                <c:pt idx="4" formatCode="0.00%">
                  <c:v>1.4255827963230881E-3</c:v>
                </c:pt>
              </c:numCache>
            </c:numRef>
          </c:val>
          <c:extLst>
            <c:ext xmlns:c16="http://schemas.microsoft.com/office/drawing/2014/chart" uri="{C3380CC4-5D6E-409C-BE32-E72D297353CC}">
              <c16:uniqueId val="{00000007-8501-4148-8376-6D861A753884}"/>
            </c:ext>
          </c:extLst>
        </c:ser>
        <c:dLbls>
          <c:showLegendKey val="0"/>
          <c:showVal val="0"/>
          <c:showCatName val="0"/>
          <c:showSerName val="0"/>
          <c:showPercent val="0"/>
          <c:showBubbleSize val="0"/>
          <c:showLeaderLines val="1"/>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63594978832432"/>
          <c:y val="0.19087388718753653"/>
          <c:w val="0.52728929251266909"/>
          <c:h val="0.63483851488135301"/>
        </c:manualLayout>
      </c:layout>
      <c:doughnutChart>
        <c:varyColors val="1"/>
        <c:ser>
          <c:idx val="1"/>
          <c:order val="0"/>
          <c:tx>
            <c:strRef>
              <c:f>'リンク切公表時非表示（グラフの添え物）'!$AP$42</c:f>
              <c:strCache>
                <c:ptCount val="1"/>
                <c:pt idx="0">
                  <c:v>2005年度</c:v>
                </c:pt>
              </c:strCache>
            </c:strRef>
          </c:tx>
          <c:spPr>
            <a:noFill/>
            <a:ln>
              <a:noFill/>
            </a:ln>
          </c:spPr>
          <c:dLbls>
            <c:dLbl>
              <c:idx val="0"/>
              <c:layout>
                <c:manualLayout>
                  <c:x val="1.0639965154241211E-3"/>
                  <c:y val="-0.11376728084902005"/>
                </c:manualLayout>
              </c:layout>
              <c:tx>
                <c:rich>
                  <a:bodyPr wrap="square" lIns="38100" tIns="19050" rIns="38100" bIns="19050" anchor="ctr">
                    <a:noAutofit/>
                  </a:bodyPr>
                  <a:lstStyle/>
                  <a:p>
                    <a:pPr>
                      <a:defRPr/>
                    </a:pPr>
                    <a:fld id="{FDD4C8C0-F755-428A-90F5-023AA4C42C51}" type="SERIESNAME">
                      <a:rPr lang="ja-JP" altLang="en-US" sz="1000"/>
                      <a:pPr>
                        <a:defRPr/>
                      </a:pPr>
                      <a:t>[系列名]</a:t>
                    </a:fld>
                    <a:endParaRPr lang="ja-JP" altLang="en-US" sz="1000" baseline="0"/>
                  </a:p>
                  <a:p>
                    <a:pPr>
                      <a:defRPr/>
                    </a:pPr>
                    <a:fld id="{B5BE40CC-05CC-4783-B1D6-DB982F334CAB}" type="VALUE">
                      <a:rPr lang="ja-JP" altLang="en-US" sz="10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819861471826223"/>
                      <c:h val="0.11605414480150723"/>
                    </c:manualLayout>
                  </c15:layout>
                  <c15:dlblFieldTable/>
                  <c15:showDataLabelsRange val="0"/>
                </c:ext>
                <c:ext xmlns:c16="http://schemas.microsoft.com/office/drawing/2014/chart" uri="{C3380CC4-5D6E-409C-BE32-E72D297353CC}">
                  <c16:uniqueId val="{00000001-394B-4605-825B-4DB4569B5430}"/>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'リンク切公表時非表示（グラフの添え物）'!$W$42:$W$45</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'リンク切公表時非表示（グラフの添え物）'!$AP$43</c:f>
              <c:numCache>
                <c:formatCode>#,##0"万トン"</c:formatCode>
                <c:ptCount val="1"/>
                <c:pt idx="0">
                  <c:v>2490</c:v>
                </c:pt>
              </c:numCache>
            </c:numRef>
          </c:val>
          <c:extLst>
            <c:ext xmlns:c16="http://schemas.microsoft.com/office/drawing/2014/chart" uri="{C3380CC4-5D6E-409C-BE32-E72D297353CC}">
              <c16:uniqueId val="{00000000-394B-4605-825B-4DB4569B5430}"/>
            </c:ext>
          </c:extLst>
        </c:ser>
        <c:ser>
          <c:idx val="0"/>
          <c:order val="1"/>
          <c:tx>
            <c:strRef>
              <c:f>'6.N2O'!$AP$12</c:f>
              <c:strCache>
                <c:ptCount val="1"/>
                <c:pt idx="0">
                  <c:v>2005</c:v>
                </c:pt>
              </c:strCache>
            </c:strRef>
          </c:tx>
          <c:spPr>
            <a:ln>
              <a:solidFill>
                <a:sysClr val="windowText" lastClr="000000"/>
              </a:solidFill>
            </a:ln>
          </c:spPr>
          <c:dLbls>
            <c:dLbl>
              <c:idx val="0"/>
              <c:layout>
                <c:manualLayout>
                  <c:x val="0.14901556160109922"/>
                  <c:y val="-0.20307156509795074"/>
                </c:manualLayout>
              </c:layout>
              <c:tx>
                <c:rich>
                  <a:bodyPr/>
                  <a:lstStyle/>
                  <a:p>
                    <a:fld id="{8CE69956-996A-4C6B-9D23-A47930D2A0F0}" type="CATEGORYNAME">
                      <a:rPr lang="en-US" altLang="ja-JP" sz="900"/>
                      <a:pPr/>
                      <a:t>[分類名]</a:t>
                    </a:fld>
                    <a:endParaRPr lang="ja-JP" altLang="en-US" sz="900" baseline="0"/>
                  </a:p>
                  <a:p>
                    <a:fld id="{107459FC-2DF1-444F-A080-7D4CD3BBEF65}"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32140885894869287"/>
                      <c:h val="0.20530024620796658"/>
                    </c:manualLayout>
                  </c15:layout>
                  <c15:dlblFieldTable/>
                  <c15:showDataLabelsRange val="0"/>
                </c:ext>
                <c:ext xmlns:c16="http://schemas.microsoft.com/office/drawing/2014/chart" uri="{C3380CC4-5D6E-409C-BE32-E72D297353CC}">
                  <c16:uniqueId val="{00000000-838F-427D-AA75-37E7FB988202}"/>
                </c:ext>
              </c:extLst>
            </c:dLbl>
            <c:dLbl>
              <c:idx val="1"/>
              <c:layout>
                <c:manualLayout>
                  <c:x val="-0.23497676350312596"/>
                  <c:y val="1.9594453819183826E-2"/>
                </c:manualLayout>
              </c:layout>
              <c:tx>
                <c:rich>
                  <a:bodyPr/>
                  <a:lstStyle/>
                  <a:p>
                    <a:fld id="{E1E865C8-912D-450A-81A6-23851030E913}" type="CATEGORYNAME">
                      <a:rPr lang="ja-JP" altLang="en-US" sz="900" baseline="0"/>
                      <a:pPr/>
                      <a:t>[分類名]</a:t>
                    </a:fld>
                    <a:endParaRPr lang="ja-JP" altLang="en-US" sz="900" baseline="0"/>
                  </a:p>
                  <a:p>
                    <a:fld id="{DE768D43-2C17-4F4F-8351-7DB0521AF159}"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4137224638490373"/>
                      <c:h val="0.10204522912516727"/>
                    </c:manualLayout>
                  </c15:layout>
                  <c15:dlblFieldTable/>
                  <c15:showDataLabelsRange val="0"/>
                </c:ext>
                <c:ext xmlns:c16="http://schemas.microsoft.com/office/drawing/2014/chart" uri="{C3380CC4-5D6E-409C-BE32-E72D297353CC}">
                  <c16:uniqueId val="{00000001-838F-427D-AA75-37E7FB988202}"/>
                </c:ext>
              </c:extLst>
            </c:dLbl>
            <c:dLbl>
              <c:idx val="2"/>
              <c:layout>
                <c:manualLayout>
                  <c:x val="-0.14122731959893811"/>
                  <c:y val="-9.8324867289883849E-2"/>
                </c:manualLayout>
              </c:layout>
              <c:tx>
                <c:rich>
                  <a:bodyPr/>
                  <a:lstStyle/>
                  <a:p>
                    <a:fld id="{5B1E2D17-9F08-42D9-A329-981618192F73}" type="CATEGORYNAME">
                      <a:rPr lang="ja-JP" altLang="en-US" sz="900"/>
                      <a:pPr/>
                      <a:t>[分類名]</a:t>
                    </a:fld>
                    <a:endParaRPr lang="ja-JP" altLang="en-US" sz="900" baseline="0"/>
                  </a:p>
                  <a:p>
                    <a:fld id="{94312B75-C20B-40E1-B541-B7440F73DA14}"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7970204098033519"/>
                      <c:h val="0.15864624699014968"/>
                    </c:manualLayout>
                  </c15:layout>
                  <c15:dlblFieldTable/>
                  <c15:showDataLabelsRange val="0"/>
                </c:ext>
                <c:ext xmlns:c16="http://schemas.microsoft.com/office/drawing/2014/chart" uri="{C3380CC4-5D6E-409C-BE32-E72D297353CC}">
                  <c16:uniqueId val="{00000002-838F-427D-AA75-37E7FB988202}"/>
                </c:ext>
              </c:extLst>
            </c:dLbl>
            <c:dLbl>
              <c:idx val="3"/>
              <c:layout>
                <c:manualLayout>
                  <c:x val="-0.14953018269598703"/>
                  <c:y val="-0.13152850661642576"/>
                </c:manualLayout>
              </c:layout>
              <c:tx>
                <c:rich>
                  <a:bodyP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fld id="{2F5770E5-83AE-4EB1-A6FF-C4E1157A42B9}" type="CATEGORYNAME">
                      <a:rPr lang="ja-JP" altLang="en-US" sz="900"/>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t>[分類名]</a:t>
                    </a:fld>
                    <a:endParaRPr lang="ja-JP" altLang="en-US" sz="900" baseline="0"/>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fld id="{AD85A313-320D-492B-82B1-CEAFAA5356EB}" type="VALUE">
                      <a:rPr lang="en-US" altLang="ja-J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52544966701132489"/>
                      <c:h val="0.16675593649301926"/>
                    </c:manualLayout>
                  </c15:layout>
                  <c15:dlblFieldTable/>
                  <c15:showDataLabelsRange val="0"/>
                </c:ext>
                <c:ext xmlns:c16="http://schemas.microsoft.com/office/drawing/2014/chart" uri="{C3380CC4-5D6E-409C-BE32-E72D297353CC}">
                  <c16:uniqueId val="{00000003-838F-427D-AA75-37E7FB988202}"/>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838F-427D-AA75-37E7FB988202}"/>
                </c:ext>
              </c:extLst>
            </c:dLbl>
            <c:spPr>
              <a:noFill/>
              <a:ln>
                <a:noFill/>
              </a:ln>
              <a:effectLst/>
            </c:spPr>
            <c:txPr>
              <a:bodyPr/>
              <a:lstStyle/>
              <a:p>
                <a:pPr>
                  <a:defRPr sz="1000" baseline="0"/>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'リンク切公表時非表示（グラフの添え物）'!$W$42:$W$45</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'6.N2O'!$AP$13:$AP$16</c:f>
              <c:numCache>
                <c:formatCode>0.0%</c:formatCode>
                <c:ptCount val="4"/>
                <c:pt idx="0">
                  <c:v>0.40465065083803969</c:v>
                </c:pt>
                <c:pt idx="1">
                  <c:v>0.29017069059926293</c:v>
                </c:pt>
                <c:pt idx="2">
                  <c:v>0.1876681671637539</c:v>
                </c:pt>
                <c:pt idx="3">
                  <c:v>0.11751049139894351</c:v>
                </c:pt>
              </c:numCache>
            </c:numRef>
          </c:val>
          <c:extLst>
            <c:ext xmlns:c16="http://schemas.microsoft.com/office/drawing/2014/chart" uri="{C3380CC4-5D6E-409C-BE32-E72D297353CC}">
              <c16:uniqueId val="{00000005-838F-427D-AA75-37E7FB988202}"/>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354343188335741"/>
          <c:y val="0.18468809405177464"/>
          <c:w val="0.69888383822947886"/>
          <c:h val="0.70622652669487485"/>
        </c:manualLayout>
      </c:layout>
      <c:doughnutChart>
        <c:varyColors val="1"/>
        <c:ser>
          <c:idx val="1"/>
          <c:order val="0"/>
          <c:tx>
            <c:strRef>
              <c:f>'リンク切公表時非表示（グラフの添え物）'!$BB$42</c:f>
              <c:strCache>
                <c:ptCount val="1"/>
                <c:pt idx="0">
                  <c:v>2017年度</c:v>
                </c:pt>
              </c:strCache>
            </c:strRef>
          </c:tx>
          <c:spPr>
            <a:noFill/>
            <a:ln>
              <a:noFill/>
            </a:ln>
          </c:spPr>
          <c:dLbls>
            <c:dLbl>
              <c:idx val="0"/>
              <c:layout>
                <c:manualLayout>
                  <c:x val="3.0409677558131706E-4"/>
                  <c:y val="-0.12865485463422768"/>
                </c:manualLayout>
              </c:layout>
              <c:tx>
                <c:rich>
                  <a:bodyPr wrap="square" lIns="38100" tIns="19050" rIns="38100" bIns="19050" anchor="ctr">
                    <a:noAutofit/>
                  </a:bodyPr>
                  <a:lstStyle/>
                  <a:p>
                    <a:pPr>
                      <a:defRPr/>
                    </a:pPr>
                    <a:fld id="{FDD4C8C0-F755-428A-90F5-023AA4C42C51}" type="SERIESNAME">
                      <a:rPr lang="ja-JP" altLang="en-US" sz="1400"/>
                      <a:pPr>
                        <a:defRPr/>
                      </a:pPr>
                      <a:t>[系列名]</a:t>
                    </a:fld>
                    <a:endParaRPr lang="ja-JP" altLang="en-US" sz="1400" baseline="0"/>
                  </a:p>
                  <a:p>
                    <a:pPr>
                      <a:defRPr/>
                    </a:pPr>
                    <a:fld id="{B5BE40CC-05CC-4783-B1D6-DB982F334CAB}" type="VALUE">
                      <a:rPr lang="ja-JP" altLang="en-US" sz="14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2128916441045492"/>
                      <c:h val="0.12741820457074438"/>
                    </c:manualLayout>
                  </c15:layout>
                  <c15:dlblFieldTable/>
                  <c15:showDataLabelsRange val="0"/>
                </c:ext>
                <c:ext xmlns:c16="http://schemas.microsoft.com/office/drawing/2014/chart" uri="{C3380CC4-5D6E-409C-BE32-E72D297353CC}">
                  <c16:uniqueId val="{00000000-032D-41B7-83B3-382AB2AADF82}"/>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'リンク切公表時非表示（グラフの添え物）'!$W$42:$W$45</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'リンク切公表時非表示（グラフの添え物）'!$BB$43</c:f>
              <c:numCache>
                <c:formatCode>#,##0"万トン"</c:formatCode>
                <c:ptCount val="1"/>
                <c:pt idx="0">
                  <c:v>2040</c:v>
                </c:pt>
              </c:numCache>
            </c:numRef>
          </c:val>
          <c:extLst>
            <c:ext xmlns:c16="http://schemas.microsoft.com/office/drawing/2014/chart" uri="{C3380CC4-5D6E-409C-BE32-E72D297353CC}">
              <c16:uniqueId val="{00000001-032D-41B7-83B3-382AB2AADF82}"/>
            </c:ext>
          </c:extLst>
        </c:ser>
        <c:ser>
          <c:idx val="0"/>
          <c:order val="1"/>
          <c:tx>
            <c:strRef>
              <c:f>'6.N2O'!$BB$12</c:f>
              <c:strCache>
                <c:ptCount val="1"/>
                <c:pt idx="0">
                  <c:v>2017</c:v>
                </c:pt>
              </c:strCache>
            </c:strRef>
          </c:tx>
          <c:spPr>
            <a:ln>
              <a:solidFill>
                <a:sysClr val="windowText" lastClr="000000"/>
              </a:solidFill>
            </a:ln>
          </c:spPr>
          <c:dLbls>
            <c:dLbl>
              <c:idx val="0"/>
              <c:layout>
                <c:manualLayout>
                  <c:x val="6.9446301004401523E-2"/>
                  <c:y val="-0.2706450571239456"/>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111929650062976"/>
                      <c:h val="0.1781007097815229"/>
                    </c:manualLayout>
                  </c15:layout>
                </c:ext>
                <c:ext xmlns:c16="http://schemas.microsoft.com/office/drawing/2014/chart" uri="{C3380CC4-5D6E-409C-BE32-E72D297353CC}">
                  <c16:uniqueId val="{00000002-032D-41B7-83B3-382AB2AADF82}"/>
                </c:ext>
              </c:extLst>
            </c:dLbl>
            <c:dLbl>
              <c:idx val="1"/>
              <c:layout>
                <c:manualLayout>
                  <c:x val="-0.23467690434249117"/>
                  <c:y val="-4.1705813506646185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9551556334329523"/>
                      <c:h val="9.1847131772525084E-2"/>
                    </c:manualLayout>
                  </c15:layout>
                </c:ext>
                <c:ext xmlns:c16="http://schemas.microsoft.com/office/drawing/2014/chart" uri="{C3380CC4-5D6E-409C-BE32-E72D297353CC}">
                  <c16:uniqueId val="{00000003-032D-41B7-83B3-382AB2AADF82}"/>
                </c:ext>
              </c:extLst>
            </c:dLbl>
            <c:dLbl>
              <c:idx val="2"/>
              <c:layout>
                <c:manualLayout>
                  <c:x val="-0.17756210696574065"/>
                  <c:y val="-3.0726799135189685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884067579061686"/>
                      <c:h val="0.13011044566769422"/>
                    </c:manualLayout>
                  </c15:layout>
                </c:ext>
                <c:ext xmlns:c16="http://schemas.microsoft.com/office/drawing/2014/chart" uri="{C3380CC4-5D6E-409C-BE32-E72D297353CC}">
                  <c16:uniqueId val="{00000004-032D-41B7-83B3-382AB2AADF82}"/>
                </c:ext>
              </c:extLst>
            </c:dLbl>
            <c:dLbl>
              <c:idx val="3"/>
              <c:layout>
                <c:manualLayout>
                  <c:x val="-9.6654236818213737E-2"/>
                  <c:y val="-0.13679900726883684"/>
                </c:manualLayout>
              </c:layout>
              <c:spPr>
                <a:noFill/>
                <a:ln>
                  <a:noFill/>
                </a:ln>
                <a:effectLst/>
              </c:spPr>
              <c:txPr>
                <a:bodyP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41361132754973379"/>
                      <c:h val="0.13695445653304772"/>
                    </c:manualLayout>
                  </c15:layout>
                </c:ext>
                <c:ext xmlns:c16="http://schemas.microsoft.com/office/drawing/2014/chart" uri="{C3380CC4-5D6E-409C-BE32-E72D297353CC}">
                  <c16:uniqueId val="{00000005-032D-41B7-83B3-382AB2AADF82}"/>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032D-41B7-83B3-382AB2AADF82}"/>
                </c:ext>
              </c:extLst>
            </c:dLbl>
            <c:spPr>
              <a:noFill/>
              <a:ln>
                <a:noFill/>
              </a:ln>
              <a:effectLst/>
            </c:spPr>
            <c:txPr>
              <a:bodyPr/>
              <a:lstStyle/>
              <a:p>
                <a:pPr>
                  <a:defRPr sz="1000" baseline="0"/>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'リンク切公表時非表示（グラフの添え物）'!$W$42:$W$45</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'6.N2O'!$BB$13:$BB$16</c:f>
              <c:numCache>
                <c:formatCode>0.0%</c:formatCode>
                <c:ptCount val="4"/>
                <c:pt idx="0">
                  <c:v>0.46274135574450115</c:v>
                </c:pt>
                <c:pt idx="1">
                  <c:v>0.29123646745192133</c:v>
                </c:pt>
                <c:pt idx="2">
                  <c:v>0.1963820603934251</c:v>
                </c:pt>
                <c:pt idx="3">
                  <c:v>4.9640116410152271E-2</c:v>
                </c:pt>
              </c:numCache>
            </c:numRef>
          </c:val>
          <c:extLst>
            <c:ext xmlns:c16="http://schemas.microsoft.com/office/drawing/2014/chart" uri="{C3380CC4-5D6E-409C-BE32-E72D297353CC}">
              <c16:uniqueId val="{00000007-032D-41B7-83B3-382AB2AADF82}"/>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563594978832432"/>
          <c:y val="0.19087388718753653"/>
          <c:w val="0.52728929251266909"/>
          <c:h val="0.63483851488135301"/>
        </c:manualLayout>
      </c:layout>
      <c:doughnutChart>
        <c:varyColors val="1"/>
        <c:ser>
          <c:idx val="1"/>
          <c:order val="0"/>
          <c:tx>
            <c:strRef>
              <c:f>'リンク切公表時非表示（グラフの添え物）'!$AX$42</c:f>
              <c:strCache>
                <c:ptCount val="1"/>
                <c:pt idx="0">
                  <c:v>2013年度</c:v>
                </c:pt>
              </c:strCache>
            </c:strRef>
          </c:tx>
          <c:spPr>
            <a:noFill/>
            <a:ln>
              <a:noFill/>
            </a:ln>
          </c:spPr>
          <c:dLbls>
            <c:dLbl>
              <c:idx val="0"/>
              <c:layout>
                <c:manualLayout>
                  <c:x val="-5.225988271936212E-4"/>
                  <c:y val="-0.10632620293665589"/>
                </c:manualLayout>
              </c:layout>
              <c:tx>
                <c:rich>
                  <a:bodyPr wrap="square" lIns="38100" tIns="19050" rIns="38100" bIns="19050" anchor="ctr">
                    <a:noAutofit/>
                  </a:bodyPr>
                  <a:lstStyle/>
                  <a:p>
                    <a:pPr>
                      <a:defRPr/>
                    </a:pPr>
                    <a:fld id="{FDD4C8C0-F755-428A-90F5-023AA4C42C51}" type="SERIESNAME">
                      <a:rPr lang="ja-JP" altLang="en-US" sz="1000"/>
                      <a:pPr>
                        <a:defRPr/>
                      </a:pPr>
                      <a:t>[系列名]</a:t>
                    </a:fld>
                    <a:endParaRPr lang="ja-JP" altLang="en-US" sz="1000" baseline="0"/>
                  </a:p>
                  <a:p>
                    <a:pPr>
                      <a:defRPr/>
                    </a:pPr>
                    <a:fld id="{B5BE40CC-05CC-4783-B1D6-DB982F334CAB}" type="VALUE">
                      <a:rPr lang="ja-JP" altLang="en-US" sz="10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459761534096249"/>
                      <c:h val="0.12225243674807844"/>
                    </c:manualLayout>
                  </c15:layout>
                  <c15:dlblFieldTable/>
                  <c15:showDataLabelsRange val="0"/>
                </c:ext>
                <c:ext xmlns:c16="http://schemas.microsoft.com/office/drawing/2014/chart" uri="{C3380CC4-5D6E-409C-BE32-E72D297353CC}">
                  <c16:uniqueId val="{00000000-511B-417A-837C-A7B6743E8BA9}"/>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'リンク切公表時非表示（グラフの添え物）'!$W$42:$W$45</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'リンク切公表時非表示（グラフの添え物）'!$AX$43</c:f>
              <c:numCache>
                <c:formatCode>#,##0"万トン"</c:formatCode>
                <c:ptCount val="1"/>
                <c:pt idx="0">
                  <c:v>2160</c:v>
                </c:pt>
              </c:numCache>
            </c:numRef>
          </c:val>
          <c:extLst>
            <c:ext xmlns:c16="http://schemas.microsoft.com/office/drawing/2014/chart" uri="{C3380CC4-5D6E-409C-BE32-E72D297353CC}">
              <c16:uniqueId val="{00000001-511B-417A-837C-A7B6743E8BA9}"/>
            </c:ext>
          </c:extLst>
        </c:ser>
        <c:ser>
          <c:idx val="0"/>
          <c:order val="1"/>
          <c:tx>
            <c:strRef>
              <c:f>'6.N2O'!$AX$12</c:f>
              <c:strCache>
                <c:ptCount val="1"/>
                <c:pt idx="0">
                  <c:v>2013</c:v>
                </c:pt>
              </c:strCache>
            </c:strRef>
          </c:tx>
          <c:spPr>
            <a:ln>
              <a:solidFill>
                <a:sysClr val="windowText" lastClr="000000"/>
              </a:solidFill>
            </a:ln>
          </c:spPr>
          <c:dLbls>
            <c:dLbl>
              <c:idx val="0"/>
              <c:layout>
                <c:manualLayout>
                  <c:x val="0.13286602692558375"/>
                  <c:y val="-0.23916366147143764"/>
                </c:manualLayout>
              </c:layout>
              <c:tx>
                <c:rich>
                  <a:bodyPr/>
                  <a:lstStyle/>
                  <a:p>
                    <a:fld id="{8CE69956-996A-4C6B-9D23-A47930D2A0F0}" type="CATEGORYNAME">
                      <a:rPr lang="en-US" altLang="ja-JP" sz="900"/>
                      <a:pPr/>
                      <a:t>[分類名]</a:t>
                    </a:fld>
                    <a:endParaRPr lang="ja-JP" altLang="en-US" sz="900" baseline="0"/>
                  </a:p>
                  <a:p>
                    <a:fld id="{107459FC-2DF1-444F-A080-7D4CD3BBEF65}"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34106830402472293"/>
                      <c:h val="0.21014063672373509"/>
                    </c:manualLayout>
                  </c15:layout>
                  <c15:dlblFieldTable/>
                  <c15:showDataLabelsRange val="0"/>
                </c:ext>
                <c:ext xmlns:c16="http://schemas.microsoft.com/office/drawing/2014/chart" uri="{C3380CC4-5D6E-409C-BE32-E72D297353CC}">
                  <c16:uniqueId val="{00000002-511B-417A-837C-A7B6743E8BA9}"/>
                </c:ext>
              </c:extLst>
            </c:dLbl>
            <c:dLbl>
              <c:idx val="1"/>
              <c:layout>
                <c:manualLayout>
                  <c:x val="-0.25378592951465451"/>
                  <c:y val="5.775775538918608E-2"/>
                </c:manualLayout>
              </c:layout>
              <c:tx>
                <c:rich>
                  <a:bodyPr/>
                  <a:lstStyle/>
                  <a:p>
                    <a:fld id="{E1E865C8-912D-450A-81A6-23851030E913}" type="CATEGORYNAME">
                      <a:rPr lang="ja-JP" altLang="en-US" sz="900" baseline="0"/>
                      <a:pPr/>
                      <a:t>[分類名]</a:t>
                    </a:fld>
                    <a:endParaRPr lang="ja-JP" altLang="en-US" sz="900" baseline="0"/>
                  </a:p>
                  <a:p>
                    <a:fld id="{DE768D43-2C17-4F4F-8351-7DB0521AF159}"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4769915923712807"/>
                      <c:h val="0.13307215186433058"/>
                    </c:manualLayout>
                  </c15:layout>
                  <c15:dlblFieldTable/>
                  <c15:showDataLabelsRange val="0"/>
                </c:ext>
                <c:ext xmlns:c16="http://schemas.microsoft.com/office/drawing/2014/chart" uri="{C3380CC4-5D6E-409C-BE32-E72D297353CC}">
                  <c16:uniqueId val="{00000003-511B-417A-837C-A7B6743E8BA9}"/>
                </c:ext>
              </c:extLst>
            </c:dLbl>
            <c:dLbl>
              <c:idx val="2"/>
              <c:layout>
                <c:manualLayout>
                  <c:x val="-0.16160192489022959"/>
                  <c:y val="-6.9342415881797279E-2"/>
                </c:manualLayout>
              </c:layout>
              <c:tx>
                <c:rich>
                  <a:bodyPr/>
                  <a:lstStyle/>
                  <a:p>
                    <a:fld id="{5B1E2D17-9F08-42D9-A329-981618192F73}" type="CATEGORYNAME">
                      <a:rPr lang="ja-JP" altLang="en-US" sz="900"/>
                      <a:pPr/>
                      <a:t>[分類名]</a:t>
                    </a:fld>
                    <a:endParaRPr lang="ja-JP" altLang="en-US" sz="900" baseline="0"/>
                  </a:p>
                  <a:p>
                    <a:fld id="{94312B75-C20B-40E1-B541-B7440F73DA14}"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7666935660272191"/>
                      <c:h val="0.15955929605790761"/>
                    </c:manualLayout>
                  </c15:layout>
                  <c15:dlblFieldTable/>
                  <c15:showDataLabelsRange val="0"/>
                </c:ext>
                <c:ext xmlns:c16="http://schemas.microsoft.com/office/drawing/2014/chart" uri="{C3380CC4-5D6E-409C-BE32-E72D297353CC}">
                  <c16:uniqueId val="{00000004-511B-417A-837C-A7B6743E8BA9}"/>
                </c:ext>
              </c:extLst>
            </c:dLbl>
            <c:dLbl>
              <c:idx val="3"/>
              <c:layout>
                <c:manualLayout>
                  <c:x val="-0.16071918095752546"/>
                  <c:y val="-0.11764021217825767"/>
                </c:manualLayout>
              </c:layout>
              <c:tx>
                <c:rich>
                  <a:bodyP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fld id="{2F5770E5-83AE-4EB1-A6FF-C4E1157A42B9}" type="CATEGORYNAME">
                      <a:rPr lang="ja-JP" altLang="en-US" sz="900"/>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t>[分類名]</a:t>
                    </a:fld>
                    <a:endParaRPr lang="ja-JP" altLang="en-US" sz="900" baseline="0"/>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fld id="{AD85A313-320D-492B-82B1-CEAFAA5356EB}" type="VALUE">
                      <a:rPr lang="en-US" altLang="ja-J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49322252670273903"/>
                      <c:h val="0.15171425403439473"/>
                    </c:manualLayout>
                  </c15:layout>
                  <c15:dlblFieldTable/>
                  <c15:showDataLabelsRange val="0"/>
                </c:ext>
                <c:ext xmlns:c16="http://schemas.microsoft.com/office/drawing/2014/chart" uri="{C3380CC4-5D6E-409C-BE32-E72D297353CC}">
                  <c16:uniqueId val="{00000005-511B-417A-837C-A7B6743E8BA9}"/>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11B-417A-837C-A7B6743E8BA9}"/>
                </c:ext>
              </c:extLst>
            </c:dLbl>
            <c:spPr>
              <a:noFill/>
              <a:ln>
                <a:noFill/>
              </a:ln>
              <a:effectLst/>
            </c:spPr>
            <c:txPr>
              <a:bodyPr/>
              <a:lstStyle/>
              <a:p>
                <a:pPr>
                  <a:defRPr sz="1000" baseline="0"/>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'リンク切公表時非表示（グラフの添え物）'!$W$42:$W$45</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'6.N2O'!$AX$13:$AX$16</c:f>
              <c:numCache>
                <c:formatCode>0.0%</c:formatCode>
                <c:ptCount val="4"/>
                <c:pt idx="0">
                  <c:v>0.44377261037051496</c:v>
                </c:pt>
                <c:pt idx="1">
                  <c:v>0.2907073241851123</c:v>
                </c:pt>
                <c:pt idx="2">
                  <c:v>0.19058618952941639</c:v>
                </c:pt>
                <c:pt idx="3">
                  <c:v>7.4933875914956413E-2</c:v>
                </c:pt>
              </c:numCache>
            </c:numRef>
          </c:val>
          <c:extLst>
            <c:ext xmlns:c16="http://schemas.microsoft.com/office/drawing/2014/chart" uri="{C3380CC4-5D6E-409C-BE32-E72D297353CC}">
              <c16:uniqueId val="{00000007-511B-417A-837C-A7B6743E8BA9}"/>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44595769485096"/>
          <c:y val="0.26277854125135902"/>
          <c:w val="0.63194569610218709"/>
          <c:h val="0.61312574529476005"/>
        </c:manualLayout>
      </c:layout>
      <c:doughnutChart>
        <c:varyColors val="1"/>
        <c:ser>
          <c:idx val="1"/>
          <c:order val="0"/>
          <c:tx>
            <c:strRef>
              <c:f>'リンク切公表時非表示（グラフの添え物）'!$AX$49</c:f>
              <c:strCache>
                <c:ptCount val="1"/>
                <c:pt idx="0">
                  <c:v>2013年</c:v>
                </c:pt>
              </c:strCache>
            </c:strRef>
          </c:tx>
          <c:spPr>
            <a:noFill/>
            <a:ln>
              <a:noFill/>
            </a:ln>
          </c:spPr>
          <c:dLbls>
            <c:dLbl>
              <c:idx val="0"/>
              <c:layout>
                <c:manualLayout>
                  <c:x val="-1.4654987680233977E-3"/>
                  <c:y val="-0.11775097955853796"/>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7520421088215912"/>
                      <c:h val="0.13204273999526156"/>
                    </c:manualLayout>
                  </c15:layout>
                  <c15:dlblFieldTable/>
                  <c15:showDataLabelsRange val="0"/>
                </c:ext>
                <c:ext xmlns:c16="http://schemas.microsoft.com/office/drawing/2014/chart" uri="{C3380CC4-5D6E-409C-BE32-E72D297353CC}">
                  <c16:uniqueId val="{00000000-2B6F-4332-B4CE-77E264052390}"/>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冷蔵庫及びエアーコンディショナー</c:v>
                </c:pt>
                <c:pt idx="1">
                  <c:v>発泡剤・断熱材</c:v>
                </c:pt>
                <c:pt idx="2">
                  <c:v>エアゾール・MDI（定量噴射剤）</c:v>
                </c:pt>
                <c:pt idx="3">
                  <c:v>HFC製造時の漏出</c:v>
                </c:pt>
                <c:pt idx="4">
                  <c:v>半導体製造</c:v>
                </c:pt>
                <c:pt idx="5">
                  <c:v>溶剤</c:v>
                </c:pt>
                <c:pt idx="6">
                  <c:v>HCFC22製造時の副生HFC23</c:v>
                </c:pt>
                <c:pt idx="7">
                  <c:v>消火剤</c:v>
                </c:pt>
                <c:pt idx="8">
                  <c:v>液晶製造</c:v>
                </c:pt>
                <c:pt idx="9">
                  <c:v>マグネシウム等鋳造</c:v>
                </c:pt>
              </c:strCache>
            </c:strRef>
          </c:cat>
          <c:val>
            <c:numRef>
              <c:f>'リンク切公表時非表示（グラフの添え物）'!$AX$53</c:f>
              <c:numCache>
                <c:formatCode>#,##0"万トン"</c:formatCode>
                <c:ptCount val="1"/>
                <c:pt idx="0">
                  <c:v>3210</c:v>
                </c:pt>
              </c:numCache>
            </c:numRef>
          </c:val>
          <c:extLst>
            <c:ext xmlns:c16="http://schemas.microsoft.com/office/drawing/2014/chart" uri="{C3380CC4-5D6E-409C-BE32-E72D297353CC}">
              <c16:uniqueId val="{00000001-2B6F-4332-B4CE-77E264052390}"/>
            </c:ext>
          </c:extLst>
        </c:ser>
        <c:ser>
          <c:idx val="0"/>
          <c:order val="1"/>
          <c:tx>
            <c:strRef>
              <c:f>'7.F-gas'!$AX$38</c:f>
              <c:strCache>
                <c:ptCount val="1"/>
                <c:pt idx="0">
                  <c:v>2013</c:v>
                </c:pt>
              </c:strCache>
            </c:strRef>
          </c:tx>
          <c:spPr>
            <a:ln>
              <a:solidFill>
                <a:schemeClr val="tx1"/>
              </a:solidFill>
            </a:ln>
          </c:spPr>
          <c:dLbls>
            <c:dLbl>
              <c:idx val="0"/>
              <c:layout>
                <c:manualLayout>
                  <c:x val="0.21488371863695691"/>
                  <c:y val="9.6349819667569642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9027472434159457"/>
                      <c:h val="0.14689884295438493"/>
                    </c:manualLayout>
                  </c15:layout>
                </c:ext>
                <c:ext xmlns:c16="http://schemas.microsoft.com/office/drawing/2014/chart" uri="{C3380CC4-5D6E-409C-BE32-E72D297353CC}">
                  <c16:uniqueId val="{00000002-2B6F-4332-B4CE-77E264052390}"/>
                </c:ext>
              </c:extLst>
            </c:dLbl>
            <c:dLbl>
              <c:idx val="1"/>
              <c:layout>
                <c:manualLayout>
                  <c:x val="-0.28245415181478772"/>
                  <c:y val="3.9571921565280103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0049498849658"/>
                      <c:h val="0.10842007234589017"/>
                    </c:manualLayout>
                  </c15:layout>
                </c:ext>
                <c:ext xmlns:c16="http://schemas.microsoft.com/office/drawing/2014/chart" uri="{C3380CC4-5D6E-409C-BE32-E72D297353CC}">
                  <c16:uniqueId val="{00000003-2B6F-4332-B4CE-77E264052390}"/>
                </c:ext>
              </c:extLst>
            </c:dLbl>
            <c:dLbl>
              <c:idx val="2"/>
              <c:layout>
                <c:manualLayout>
                  <c:x val="-0.27188939971590098"/>
                  <c:y val="-5.8005569024884428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573359058710743"/>
                      <c:h val="0.15404772027277169"/>
                    </c:manualLayout>
                  </c15:layout>
                </c:ext>
                <c:ext xmlns:c16="http://schemas.microsoft.com/office/drawing/2014/chart" uri="{C3380CC4-5D6E-409C-BE32-E72D297353CC}">
                  <c16:uniqueId val="{00000004-2B6F-4332-B4CE-77E264052390}"/>
                </c:ext>
              </c:extLst>
            </c:dLbl>
            <c:dLbl>
              <c:idx val="3"/>
              <c:layout>
                <c:manualLayout>
                  <c:x val="-0.17332917833950434"/>
                  <c:y val="-0.17057655658294527"/>
                </c:manualLayout>
              </c:layout>
              <c:numFmt formatCode="0.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310683645625079"/>
                      <c:h val="0.10796373841450768"/>
                    </c:manualLayout>
                  </c15:layout>
                </c:ext>
                <c:ext xmlns:c16="http://schemas.microsoft.com/office/drawing/2014/chart" uri="{C3380CC4-5D6E-409C-BE32-E72D297353CC}">
                  <c16:uniqueId val="{00000005-2B6F-4332-B4CE-77E264052390}"/>
                </c:ext>
              </c:extLst>
            </c:dLbl>
            <c:dLbl>
              <c:idx val="4"/>
              <c:layout>
                <c:manualLayout>
                  <c:x val="-0.16068169633641008"/>
                  <c:y val="-0.24522586614532979"/>
                </c:manualLayout>
              </c:layout>
              <c:numFmt formatCode="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678773973307036"/>
                      <c:h val="7.9270237780619382E-2"/>
                    </c:manualLayout>
                  </c15:layout>
                </c:ext>
                <c:ext xmlns:c16="http://schemas.microsoft.com/office/drawing/2014/chart" uri="{C3380CC4-5D6E-409C-BE32-E72D297353CC}">
                  <c16:uniqueId val="{00000006-2B6F-4332-B4CE-77E264052390}"/>
                </c:ext>
              </c:extLst>
            </c:dLbl>
            <c:dLbl>
              <c:idx val="5"/>
              <c:layout>
                <c:manualLayout>
                  <c:x val="-6.7642195323290397E-2"/>
                  <c:y val="-0.29378142725156176"/>
                </c:manualLayout>
              </c:layout>
              <c:numFmt formatCode="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997455197104481"/>
                      <c:h val="4.0353817474087728E-2"/>
                    </c:manualLayout>
                  </c15:layout>
                </c:ext>
                <c:ext xmlns:c16="http://schemas.microsoft.com/office/drawing/2014/chart" uri="{C3380CC4-5D6E-409C-BE32-E72D297353CC}">
                  <c16:uniqueId val="{00000007-2B6F-4332-B4CE-77E264052390}"/>
                </c:ext>
              </c:extLst>
            </c:dLbl>
            <c:dLbl>
              <c:idx val="6"/>
              <c:layout>
                <c:manualLayout>
                  <c:x val="0.24075516117348786"/>
                  <c:y val="-0.26436187968251612"/>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43922996980864565"/>
                      <c:h val="0.1156264276372771"/>
                    </c:manualLayout>
                  </c15:layout>
                </c:ext>
                <c:ext xmlns:c16="http://schemas.microsoft.com/office/drawing/2014/chart" uri="{C3380CC4-5D6E-409C-BE32-E72D297353CC}">
                  <c16:uniqueId val="{00000008-2B6F-4332-B4CE-77E264052390}"/>
                </c:ext>
              </c:extLst>
            </c:dLbl>
            <c:dLbl>
              <c:idx val="7"/>
              <c:layout>
                <c:manualLayout>
                  <c:x val="0.13565426219139717"/>
                  <c:y val="-0.2060022306526646"/>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6.4816825250951879E-2"/>
                    </c:manualLayout>
                  </c15:layout>
                </c:ext>
                <c:ext xmlns:c16="http://schemas.microsoft.com/office/drawing/2014/chart" uri="{C3380CC4-5D6E-409C-BE32-E72D297353CC}">
                  <c16:uniqueId val="{00000009-2B6F-4332-B4CE-77E264052390}"/>
                </c:ext>
              </c:extLst>
            </c:dLbl>
            <c:dLbl>
              <c:idx val="8"/>
              <c:layout>
                <c:manualLayout>
                  <c:x val="0.16528539843340342"/>
                  <c:y val="-0.16634244492248348"/>
                </c:manualLayout>
              </c:layout>
              <c:numFmt formatCode="0.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2B6F-4332-B4CE-77E264052390}"/>
                </c:ext>
              </c:extLst>
            </c:dLbl>
            <c:dLbl>
              <c:idx val="9"/>
              <c:layout>
                <c:manualLayout>
                  <c:x val="0.23883813457161854"/>
                  <c:y val="-0.12513378617525195"/>
                </c:manualLayout>
              </c:layout>
              <c:numFmt formatCode="0.000%" sourceLinked="0"/>
              <c:spPr>
                <a:noFill/>
                <a:ln>
                  <a:noFill/>
                </a:ln>
                <a:effectLst/>
              </c:spPr>
              <c:txPr>
                <a:bodyPr wrap="square" lIns="38100" tIns="19050" rIns="38100" bIns="19050" anchor="ctr"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44118136890482246"/>
                      <c:h val="5.5603673142121515E-2"/>
                    </c:manualLayout>
                  </c15:layout>
                </c:ext>
                <c:ext xmlns:c16="http://schemas.microsoft.com/office/drawing/2014/chart" uri="{C3380CC4-5D6E-409C-BE32-E72D297353CC}">
                  <c16:uniqueId val="{0000000B-2B6F-4332-B4CE-77E264052390}"/>
                </c:ext>
              </c:extLst>
            </c:dLbl>
            <c:numFmt formatCode="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'7.F-gas'!$Y$6:$Y$15</c:f>
              <c:strCache>
                <c:ptCount val="10"/>
                <c:pt idx="0">
                  <c:v>冷蔵庫及びエアーコンディショナー</c:v>
                </c:pt>
                <c:pt idx="1">
                  <c:v>発泡剤・断熱材</c:v>
                </c:pt>
                <c:pt idx="2">
                  <c:v>エアゾール・MDI（定量噴射剤）</c:v>
                </c:pt>
                <c:pt idx="3">
                  <c:v>HFC製造時の漏出</c:v>
                </c:pt>
                <c:pt idx="4">
                  <c:v>半導体製造</c:v>
                </c:pt>
                <c:pt idx="5">
                  <c:v>溶剤</c:v>
                </c:pt>
                <c:pt idx="6">
                  <c:v>HCFC22製造時の副生HFC23</c:v>
                </c:pt>
                <c:pt idx="7">
                  <c:v>消火剤</c:v>
                </c:pt>
                <c:pt idx="8">
                  <c:v>液晶製造</c:v>
                </c:pt>
                <c:pt idx="9">
                  <c:v>マグネシウム等鋳造</c:v>
                </c:pt>
              </c:strCache>
            </c:strRef>
          </c:cat>
          <c:val>
            <c:numRef>
              <c:f>'7.F-gas'!$AX$40:$AX$49</c:f>
              <c:numCache>
                <c:formatCode>0.0%</c:formatCode>
                <c:ptCount val="10"/>
                <c:pt idx="0">
                  <c:v>0.90383703299686458</c:v>
                </c:pt>
                <c:pt idx="1">
                  <c:v>6.9460514701093545E-2</c:v>
                </c:pt>
                <c:pt idx="2">
                  <c:v>1.5247490512586915E-2</c:v>
                </c:pt>
                <c:pt idx="3" formatCode="0.00%">
                  <c:v>4.0866064668778285E-3</c:v>
                </c:pt>
                <c:pt idx="4" formatCode="0.00%">
                  <c:v>3.4037151271247151E-3</c:v>
                </c:pt>
                <c:pt idx="5" formatCode="0.00%">
                  <c:v>3.0692291611443281E-3</c:v>
                </c:pt>
                <c:pt idx="6" formatCode="0.00%">
                  <c:v>5.072509809350116E-4</c:v>
                </c:pt>
                <c:pt idx="7" formatCode="0.00%">
                  <c:v>2.7428356414608017E-4</c:v>
                </c:pt>
                <c:pt idx="8" formatCode="0.000%">
                  <c:v>7.3776242761307496E-5</c:v>
                </c:pt>
                <c:pt idx="9" formatCode="0.000%">
                  <c:v>4.0100246465808339E-5</c:v>
                </c:pt>
              </c:numCache>
            </c:numRef>
          </c:val>
          <c:extLst>
            <c:ext xmlns:c16="http://schemas.microsoft.com/office/drawing/2014/chart" uri="{C3380CC4-5D6E-409C-BE32-E72D297353CC}">
              <c16:uniqueId val="{0000000C-2B6F-4332-B4CE-77E264052390}"/>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44595769485096"/>
          <c:y val="0.26277854125135902"/>
          <c:w val="0.63194569610218709"/>
          <c:h val="0.61312574529476005"/>
        </c:manualLayout>
      </c:layout>
      <c:doughnutChart>
        <c:varyColors val="1"/>
        <c:ser>
          <c:idx val="1"/>
          <c:order val="0"/>
          <c:tx>
            <c:strRef>
              <c:f>'リンク切公表時非表示（グラフの添え物）'!$BB$49</c:f>
              <c:strCache>
                <c:ptCount val="1"/>
                <c:pt idx="0">
                  <c:v>2017年</c:v>
                </c:pt>
              </c:strCache>
            </c:strRef>
          </c:tx>
          <c:spPr>
            <a:noFill/>
            <a:ln>
              <a:noFill/>
            </a:ln>
          </c:spPr>
          <c:dLbls>
            <c:dLbl>
              <c:idx val="0"/>
              <c:layout>
                <c:manualLayout>
                  <c:x val="-2.9681428872574151E-3"/>
                  <c:y val="-0.10915054312735381"/>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203073212613937"/>
                      <c:h val="0.13493434592226938"/>
                    </c:manualLayout>
                  </c15:layout>
                  <c15:dlblFieldTable/>
                  <c15:showDataLabelsRange val="0"/>
                </c:ext>
                <c:ext xmlns:c16="http://schemas.microsoft.com/office/drawing/2014/chart" uri="{C3380CC4-5D6E-409C-BE32-E72D297353CC}">
                  <c16:uniqueId val="{00000000-E035-46F2-8EBC-4653F3F112B9}"/>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冷蔵庫及びエアーコンディショナー</c:v>
                </c:pt>
                <c:pt idx="1">
                  <c:v>発泡剤・断熱材</c:v>
                </c:pt>
                <c:pt idx="2">
                  <c:v>エアゾール・MDI（定量噴射剤）</c:v>
                </c:pt>
                <c:pt idx="3">
                  <c:v>HFC製造時の漏出</c:v>
                </c:pt>
                <c:pt idx="4">
                  <c:v>半導体製造</c:v>
                </c:pt>
                <c:pt idx="5">
                  <c:v>溶剤</c:v>
                </c:pt>
                <c:pt idx="6">
                  <c:v>HCFC22製造時の副生HFC23</c:v>
                </c:pt>
                <c:pt idx="7">
                  <c:v>消火剤</c:v>
                </c:pt>
                <c:pt idx="8">
                  <c:v>液晶製造</c:v>
                </c:pt>
                <c:pt idx="9">
                  <c:v>マグネシウム等鋳造</c:v>
                </c:pt>
              </c:strCache>
            </c:strRef>
          </c:cat>
          <c:val>
            <c:numRef>
              <c:f>'リンク切公表時非表示（グラフの添え物）'!$BB$53</c:f>
              <c:numCache>
                <c:formatCode>#,##0"万トン"</c:formatCode>
                <c:ptCount val="1"/>
                <c:pt idx="0">
                  <c:v>4570</c:v>
                </c:pt>
              </c:numCache>
            </c:numRef>
          </c:val>
          <c:extLst>
            <c:ext xmlns:c16="http://schemas.microsoft.com/office/drawing/2014/chart" uri="{C3380CC4-5D6E-409C-BE32-E72D297353CC}">
              <c16:uniqueId val="{00000001-E035-46F2-8EBC-4653F3F112B9}"/>
            </c:ext>
          </c:extLst>
        </c:ser>
        <c:ser>
          <c:idx val="0"/>
          <c:order val="1"/>
          <c:tx>
            <c:strRef>
              <c:f>'7.F-gas'!$BB$38</c:f>
              <c:strCache>
                <c:ptCount val="1"/>
                <c:pt idx="0">
                  <c:v>2017</c:v>
                </c:pt>
              </c:strCache>
            </c:strRef>
          </c:tx>
          <c:spPr>
            <a:ln>
              <a:solidFill>
                <a:schemeClr val="tx1"/>
              </a:solidFill>
            </a:ln>
          </c:spPr>
          <c:dLbls>
            <c:dLbl>
              <c:idx val="0"/>
              <c:layout>
                <c:manualLayout>
                  <c:x val="0.20586970928027593"/>
                  <c:y val="8.5823570707674893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224652135451699"/>
                      <c:h val="0.14689897861611306"/>
                    </c:manualLayout>
                  </c15:layout>
                </c:ext>
                <c:ext xmlns:c16="http://schemas.microsoft.com/office/drawing/2014/chart" uri="{C3380CC4-5D6E-409C-BE32-E72D297353CC}">
                  <c16:uniqueId val="{00000002-E035-46F2-8EBC-4653F3F112B9}"/>
                </c:ext>
              </c:extLst>
            </c:dLbl>
            <c:dLbl>
              <c:idx val="1"/>
              <c:layout>
                <c:manualLayout>
                  <c:x val="-0.32134656756059138"/>
                  <c:y val="5.7458472866839867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711413373547364"/>
                      <c:h val="0.10841991755217087"/>
                    </c:manualLayout>
                  </c15:layout>
                </c:ext>
                <c:ext xmlns:c16="http://schemas.microsoft.com/office/drawing/2014/chart" uri="{C3380CC4-5D6E-409C-BE32-E72D297353CC}">
                  <c16:uniqueId val="{00000003-E035-46F2-8EBC-4653F3F112B9}"/>
                </c:ext>
              </c:extLst>
            </c:dLbl>
            <c:dLbl>
              <c:idx val="2"/>
              <c:layout>
                <c:manualLayout>
                  <c:x val="-0.30670861096212498"/>
                  <c:y val="-5.7834353409489322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986634780611048"/>
                      <c:h val="0.14716724763993708"/>
                    </c:manualLayout>
                  </c15:layout>
                </c:ext>
                <c:ext xmlns:c16="http://schemas.microsoft.com/office/drawing/2014/chart" uri="{C3380CC4-5D6E-409C-BE32-E72D297353CC}">
                  <c16:uniqueId val="{00000004-E035-46F2-8EBC-4653F3F112B9}"/>
                </c:ext>
              </c:extLst>
            </c:dLbl>
            <c:dLbl>
              <c:idx val="3"/>
              <c:layout>
                <c:manualLayout>
                  <c:x val="-0.21993665532847365"/>
                  <c:y val="-0.17057655185065565"/>
                </c:manualLayout>
              </c:layout>
              <c:numFmt formatCode="0.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168493655950941"/>
                      <c:h val="0.10796377732731667"/>
                    </c:manualLayout>
                  </c15:layout>
                </c:ext>
                <c:ext xmlns:c16="http://schemas.microsoft.com/office/drawing/2014/chart" uri="{C3380CC4-5D6E-409C-BE32-E72D297353CC}">
                  <c16:uniqueId val="{00000005-E035-46F2-8EBC-4653F3F112B9}"/>
                </c:ext>
              </c:extLst>
            </c:dLbl>
            <c:dLbl>
              <c:idx val="4"/>
              <c:layout>
                <c:manualLayout>
                  <c:x val="-0.16664162753266898"/>
                  <c:y val="-0.24692878935521775"/>
                </c:manualLayout>
              </c:layout>
              <c:numFmt formatCode="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259534028373367"/>
                      <c:h val="6.1897838135765021E-2"/>
                    </c:manualLayout>
                  </c15:layout>
                </c:ext>
                <c:ext xmlns:c16="http://schemas.microsoft.com/office/drawing/2014/chart" uri="{C3380CC4-5D6E-409C-BE32-E72D297353CC}">
                  <c16:uniqueId val="{00000006-E035-46F2-8EBC-4653F3F112B9}"/>
                </c:ext>
              </c:extLst>
            </c:dLbl>
            <c:dLbl>
              <c:idx val="5"/>
              <c:layout>
                <c:manualLayout>
                  <c:x val="-9.993086833114212E-2"/>
                  <c:y val="-0.29030686826720037"/>
                </c:manualLayout>
              </c:layout>
              <c:numFmt formatCode="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000569609093066"/>
                      <c:h val="4.7302760745079851E-2"/>
                    </c:manualLayout>
                  </c15:layout>
                </c:ext>
                <c:ext xmlns:c16="http://schemas.microsoft.com/office/drawing/2014/chart" uri="{C3380CC4-5D6E-409C-BE32-E72D297353CC}">
                  <c16:uniqueId val="{00000007-E035-46F2-8EBC-4653F3F112B9}"/>
                </c:ext>
              </c:extLst>
            </c:dLbl>
            <c:dLbl>
              <c:idx val="6"/>
              <c:layout>
                <c:manualLayout>
                  <c:x val="0.24075523124456544"/>
                  <c:y val="-0.26436187968251612"/>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43922996980864565"/>
                      <c:h val="0.1156264276372771"/>
                    </c:manualLayout>
                  </c15:layout>
                </c:ext>
                <c:ext xmlns:c16="http://schemas.microsoft.com/office/drawing/2014/chart" uri="{C3380CC4-5D6E-409C-BE32-E72D297353CC}">
                  <c16:uniqueId val="{00000008-E035-46F2-8EBC-4653F3F112B9}"/>
                </c:ext>
              </c:extLst>
            </c:dLbl>
            <c:dLbl>
              <c:idx val="7"/>
              <c:layout>
                <c:manualLayout>
                  <c:x val="0.13565422552551645"/>
                  <c:y val="-0.20263770703741774"/>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6.4816825250951879E-2"/>
                    </c:manualLayout>
                  </c15:layout>
                </c:ext>
                <c:ext xmlns:c16="http://schemas.microsoft.com/office/drawing/2014/chart" uri="{C3380CC4-5D6E-409C-BE32-E72D297353CC}">
                  <c16:uniqueId val="{00000009-E035-46F2-8EBC-4653F3F112B9}"/>
                </c:ext>
              </c:extLst>
            </c:dLbl>
            <c:dLbl>
              <c:idx val="8"/>
              <c:layout>
                <c:manualLayout>
                  <c:x val="0.16528548890314215"/>
                  <c:y val="-0.15961339769198979"/>
                </c:manualLayout>
              </c:layout>
              <c:numFmt formatCode="0.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E035-46F2-8EBC-4653F3F112B9}"/>
                </c:ext>
              </c:extLst>
            </c:dLbl>
            <c:dLbl>
              <c:idx val="9"/>
              <c:layout>
                <c:manualLayout>
                  <c:x val="0.23883820516084775"/>
                  <c:y val="-0.11840473894475823"/>
                </c:manualLayout>
              </c:layout>
              <c:numFmt formatCode="0.000%" sourceLinked="0"/>
              <c:spPr>
                <a:noFill/>
                <a:ln>
                  <a:noFill/>
                </a:ln>
                <a:effectLst/>
              </c:spPr>
              <c:txPr>
                <a:bodyPr wrap="square" lIns="38100" tIns="19050" rIns="38100" bIns="19050" anchor="ctr"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44118136890482246"/>
                      <c:h val="5.5603673142121515E-2"/>
                    </c:manualLayout>
                  </c15:layout>
                </c:ext>
                <c:ext xmlns:c16="http://schemas.microsoft.com/office/drawing/2014/chart" uri="{C3380CC4-5D6E-409C-BE32-E72D297353CC}">
                  <c16:uniqueId val="{0000000B-E035-46F2-8EBC-4653F3F112B9}"/>
                </c:ext>
              </c:extLst>
            </c:dLbl>
            <c:numFmt formatCode="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'7.F-gas'!$Y$6:$Y$15</c:f>
              <c:strCache>
                <c:ptCount val="10"/>
                <c:pt idx="0">
                  <c:v>冷蔵庫及びエアーコンディショナー</c:v>
                </c:pt>
                <c:pt idx="1">
                  <c:v>発泡剤・断熱材</c:v>
                </c:pt>
                <c:pt idx="2">
                  <c:v>エアゾール・MDI（定量噴射剤）</c:v>
                </c:pt>
                <c:pt idx="3">
                  <c:v>HFC製造時の漏出</c:v>
                </c:pt>
                <c:pt idx="4">
                  <c:v>半導体製造</c:v>
                </c:pt>
                <c:pt idx="5">
                  <c:v>溶剤</c:v>
                </c:pt>
                <c:pt idx="6">
                  <c:v>HCFC22製造時の副生HFC23</c:v>
                </c:pt>
                <c:pt idx="7">
                  <c:v>消火剤</c:v>
                </c:pt>
                <c:pt idx="8">
                  <c:v>液晶製造</c:v>
                </c:pt>
                <c:pt idx="9">
                  <c:v>マグネシウム等鋳造</c:v>
                </c:pt>
              </c:strCache>
            </c:strRef>
          </c:cat>
          <c:val>
            <c:numRef>
              <c:f>'7.F-gas'!$BB$40:$BB$49</c:f>
              <c:numCache>
                <c:formatCode>0.0%</c:formatCode>
                <c:ptCount val="10"/>
                <c:pt idx="0">
                  <c:v>0.91750911459540974</c:v>
                </c:pt>
                <c:pt idx="1">
                  <c:v>6.1247426689276588E-2</c:v>
                </c:pt>
                <c:pt idx="2">
                  <c:v>1.3122877881101778E-2</c:v>
                </c:pt>
                <c:pt idx="3" formatCode="0.00%">
                  <c:v>2.0760025027075574E-3</c:v>
                </c:pt>
                <c:pt idx="4" formatCode="0.00%">
                  <c:v>2.691956009210834E-3</c:v>
                </c:pt>
                <c:pt idx="5" formatCode="0.00%">
                  <c:v>2.2257160098051632E-3</c:v>
                </c:pt>
                <c:pt idx="6" formatCode="0.00%">
                  <c:v>8.4129799404456353E-4</c:v>
                </c:pt>
                <c:pt idx="7" formatCode="0.00%">
                  <c:v>2.1261773625344115E-4</c:v>
                </c:pt>
                <c:pt idx="8" formatCode="0.000%">
                  <c:v>4.1726129708900128E-5</c:v>
                </c:pt>
                <c:pt idx="9" formatCode="0.000%">
                  <c:v>3.1264452481385806E-5</c:v>
                </c:pt>
              </c:numCache>
            </c:numRef>
          </c:val>
          <c:extLst>
            <c:ext xmlns:c16="http://schemas.microsoft.com/office/drawing/2014/chart" uri="{C3380CC4-5D6E-409C-BE32-E72D297353CC}">
              <c16:uniqueId val="{0000000C-E035-46F2-8EBC-4653F3F112B9}"/>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44595769485096"/>
          <c:y val="0.26277854125135902"/>
          <c:w val="0.63194569610218709"/>
          <c:h val="0.61312574529476005"/>
        </c:manualLayout>
      </c:layout>
      <c:doughnutChart>
        <c:varyColors val="1"/>
        <c:ser>
          <c:idx val="1"/>
          <c:order val="0"/>
          <c:tx>
            <c:strRef>
              <c:f>'リンク切公表時非表示（グラフの添え物）'!$AP$49</c:f>
              <c:strCache>
                <c:ptCount val="1"/>
                <c:pt idx="0">
                  <c:v>2005年</c:v>
                </c:pt>
              </c:strCache>
            </c:strRef>
          </c:tx>
          <c:spPr>
            <a:noFill/>
            <a:ln>
              <a:noFill/>
            </a:ln>
          </c:spPr>
          <c:dLbls>
            <c:dLbl>
              <c:idx val="0"/>
              <c:layout>
                <c:manualLayout>
                  <c:x val="-1.4656511499724408E-3"/>
                  <c:y val="-0.10379729456894805"/>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6234443657824706"/>
                      <c:h val="0.12620741638064473"/>
                    </c:manualLayout>
                  </c15:layout>
                  <c15:dlblFieldTable/>
                  <c15:showDataLabelsRange val="0"/>
                </c:ext>
                <c:ext xmlns:c16="http://schemas.microsoft.com/office/drawing/2014/chart" uri="{C3380CC4-5D6E-409C-BE32-E72D297353CC}">
                  <c16:uniqueId val="{00000000-0A42-4C26-8837-75CD7EB9E7F4}"/>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冷蔵庫及びエアーコンディショナー</c:v>
                </c:pt>
                <c:pt idx="1">
                  <c:v>発泡剤・断熱材</c:v>
                </c:pt>
                <c:pt idx="2">
                  <c:v>エアゾール・MDI（定量噴射剤）</c:v>
                </c:pt>
                <c:pt idx="3">
                  <c:v>HFC製造時の漏出</c:v>
                </c:pt>
                <c:pt idx="4">
                  <c:v>半導体製造</c:v>
                </c:pt>
                <c:pt idx="5">
                  <c:v>溶剤</c:v>
                </c:pt>
                <c:pt idx="6">
                  <c:v>HCFC22製造時の副生HFC23</c:v>
                </c:pt>
                <c:pt idx="7">
                  <c:v>消火剤</c:v>
                </c:pt>
                <c:pt idx="8">
                  <c:v>液晶製造</c:v>
                </c:pt>
                <c:pt idx="9">
                  <c:v>マグネシウム等鋳造</c:v>
                </c:pt>
              </c:strCache>
            </c:strRef>
          </c:cat>
          <c:val>
            <c:numRef>
              <c:f>'リンク切公表時非表示（グラフの添え物）'!$AP$53</c:f>
              <c:numCache>
                <c:formatCode>#,##0"万トン"</c:formatCode>
                <c:ptCount val="1"/>
                <c:pt idx="0">
                  <c:v>1280</c:v>
                </c:pt>
              </c:numCache>
            </c:numRef>
          </c:val>
          <c:extLst>
            <c:ext xmlns:c16="http://schemas.microsoft.com/office/drawing/2014/chart" uri="{C3380CC4-5D6E-409C-BE32-E72D297353CC}">
              <c16:uniqueId val="{00000001-0A42-4C26-8837-75CD7EB9E7F4}"/>
            </c:ext>
          </c:extLst>
        </c:ser>
        <c:ser>
          <c:idx val="0"/>
          <c:order val="1"/>
          <c:tx>
            <c:strRef>
              <c:f>'7.F-gas'!$AP$38</c:f>
              <c:strCache>
                <c:ptCount val="1"/>
                <c:pt idx="0">
                  <c:v>2005</c:v>
                </c:pt>
              </c:strCache>
            </c:strRef>
          </c:tx>
          <c:spPr>
            <a:ln>
              <a:solidFill>
                <a:schemeClr val="tx1"/>
              </a:solidFill>
            </a:ln>
          </c:spPr>
          <c:dLbls>
            <c:dLbl>
              <c:idx val="0"/>
              <c:layout>
                <c:manualLayout>
                  <c:x val="9.2861222184120351E-2"/>
                  <c:y val="0.1942296966851914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822247039054758"/>
                      <c:h val="0.14689871458375395"/>
                    </c:manualLayout>
                  </c15:layout>
                </c:ext>
                <c:ext xmlns:c16="http://schemas.microsoft.com/office/drawing/2014/chart" uri="{C3380CC4-5D6E-409C-BE32-E72D297353CC}">
                  <c16:uniqueId val="{00000002-0A42-4C26-8837-75CD7EB9E7F4}"/>
                </c:ext>
              </c:extLst>
            </c:dLbl>
            <c:dLbl>
              <c:idx val="1"/>
              <c:layout>
                <c:manualLayout>
                  <c:x val="-0.1598339393335112"/>
                  <c:y val="9.9331795991945304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917998506593504"/>
                      <c:h val="0.10842004022033751"/>
                    </c:manualLayout>
                  </c15:layout>
                </c:ext>
                <c:ext xmlns:c16="http://schemas.microsoft.com/office/drawing/2014/chart" uri="{C3380CC4-5D6E-409C-BE32-E72D297353CC}">
                  <c16:uniqueId val="{00000003-0A42-4C26-8837-75CD7EB9E7F4}"/>
                </c:ext>
              </c:extLst>
            </c:dLbl>
            <c:dLbl>
              <c:idx val="2"/>
              <c:layout>
                <c:manualLayout>
                  <c:x val="-0.21051606216771543"/>
                  <c:y val="-5.3131404029041825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551869840136443"/>
                      <c:h val="0.16439226914817462"/>
                    </c:manualLayout>
                  </c15:layout>
                </c:ext>
                <c:ext xmlns:c16="http://schemas.microsoft.com/office/drawing/2014/chart" uri="{C3380CC4-5D6E-409C-BE32-E72D297353CC}">
                  <c16:uniqueId val="{00000004-0A42-4C26-8837-75CD7EB9E7F4}"/>
                </c:ext>
              </c:extLst>
            </c:dLbl>
            <c:dLbl>
              <c:idx val="3"/>
              <c:layout>
                <c:manualLayout>
                  <c:x val="-0.20482031946208093"/>
                  <c:y val="-8.6197225346831649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97599921549593"/>
                      <c:h val="0.10796372781456655"/>
                    </c:manualLayout>
                  </c15:layout>
                </c:ext>
                <c:ext xmlns:c16="http://schemas.microsoft.com/office/drawing/2014/chart" uri="{C3380CC4-5D6E-409C-BE32-E72D297353CC}">
                  <c16:uniqueId val="{00000005-0A42-4C26-8837-75CD7EB9E7F4}"/>
                </c:ext>
              </c:extLst>
            </c:dLbl>
            <c:dLbl>
              <c:idx val="4"/>
              <c:layout>
                <c:manualLayout>
                  <c:x val="-0.18403536951949673"/>
                  <c:y val="-0.14918239819409781"/>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259534028373367"/>
                      <c:h val="6.1897838135765021E-2"/>
                    </c:manualLayout>
                  </c15:layout>
                </c:ext>
                <c:ext xmlns:c16="http://schemas.microsoft.com/office/drawing/2014/chart" uri="{C3380CC4-5D6E-409C-BE32-E72D297353CC}">
                  <c16:uniqueId val="{00000006-0A42-4C26-8837-75CD7EB9E7F4}"/>
                </c:ext>
              </c:extLst>
            </c:dLbl>
            <c:dLbl>
              <c:idx val="5"/>
              <c:layout>
                <c:manualLayout>
                  <c:x val="-0.15053329293940856"/>
                  <c:y val="-0.19411442040218743"/>
                </c:manualLayout>
              </c:layout>
              <c:numFmt formatCode="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131459215923242"/>
                      <c:h val="5.0678050469693488E-2"/>
                    </c:manualLayout>
                  </c15:layout>
                </c:ext>
                <c:ext xmlns:c16="http://schemas.microsoft.com/office/drawing/2014/chart" uri="{C3380CC4-5D6E-409C-BE32-E72D297353CC}">
                  <c16:uniqueId val="{00000007-0A42-4C26-8837-75CD7EB9E7F4}"/>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0A42-4C26-8837-75CD7EB9E7F4}"/>
                </c:ext>
              </c:extLst>
            </c:dLbl>
            <c:dLbl>
              <c:idx val="7"/>
              <c:layout>
                <c:manualLayout>
                  <c:x val="0.17025843925117015"/>
                  <c:y val="-0.20437838439284919"/>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0A42-4C26-8837-75CD7EB9E7F4}"/>
                </c:ext>
              </c:extLst>
            </c:dLbl>
            <c:dLbl>
              <c:idx val="8"/>
              <c:layout>
                <c:manualLayout>
                  <c:x val="0.19645156636042463"/>
                  <c:y val="-0.15629126177583269"/>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0A42-4C26-8837-75CD7EB9E7F4}"/>
                </c:ext>
              </c:extLst>
            </c:dLbl>
            <c:dLbl>
              <c:idx val="9"/>
              <c:delete val="1"/>
              <c:extLst>
                <c:ext xmlns:c15="http://schemas.microsoft.com/office/drawing/2012/chart" uri="{CE6537A1-D6FC-4f65-9D91-7224C49458BB}"/>
                <c:ext xmlns:c16="http://schemas.microsoft.com/office/drawing/2014/chart" uri="{C3380CC4-5D6E-409C-BE32-E72D297353CC}">
                  <c16:uniqueId val="{0000000B-0A42-4C26-8837-75CD7EB9E7F4}"/>
                </c:ext>
              </c:extLst>
            </c:dLbl>
            <c:numFmt formatCode="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'7.F-gas'!$Y$6:$Y$15</c:f>
              <c:strCache>
                <c:ptCount val="10"/>
                <c:pt idx="0">
                  <c:v>冷蔵庫及びエアーコンディショナー</c:v>
                </c:pt>
                <c:pt idx="1">
                  <c:v>発泡剤・断熱材</c:v>
                </c:pt>
                <c:pt idx="2">
                  <c:v>エアゾール・MDI（定量噴射剤）</c:v>
                </c:pt>
                <c:pt idx="3">
                  <c:v>HFC製造時の漏出</c:v>
                </c:pt>
                <c:pt idx="4">
                  <c:v>半導体製造</c:v>
                </c:pt>
                <c:pt idx="5">
                  <c:v>溶剤</c:v>
                </c:pt>
                <c:pt idx="6">
                  <c:v>HCFC22製造時の副生HFC23</c:v>
                </c:pt>
                <c:pt idx="7">
                  <c:v>消火剤</c:v>
                </c:pt>
                <c:pt idx="8">
                  <c:v>液晶製造</c:v>
                </c:pt>
                <c:pt idx="9">
                  <c:v>マグネシウム等鋳造</c:v>
                </c:pt>
              </c:strCache>
            </c:strRef>
          </c:cat>
          <c:val>
            <c:numRef>
              <c:f>'7.F-gas'!$AP$40:$AP$49</c:f>
              <c:numCache>
                <c:formatCode>0.0%</c:formatCode>
                <c:ptCount val="10"/>
                <c:pt idx="0">
                  <c:v>0.69441293678581284</c:v>
                </c:pt>
                <c:pt idx="1">
                  <c:v>7.3345009541055231E-2</c:v>
                </c:pt>
                <c:pt idx="2">
                  <c:v>0.13262267473348471</c:v>
                </c:pt>
                <c:pt idx="3">
                  <c:v>3.5156991971688319E-2</c:v>
                </c:pt>
                <c:pt idx="4">
                  <c:v>1.7522984563845118E-2</c:v>
                </c:pt>
                <c:pt idx="5" formatCode="0.00%">
                  <c:v>2.7963284626666431E-4</c:v>
                </c:pt>
                <c:pt idx="6">
                  <c:v>4.5852595339312456E-2</c:v>
                </c:pt>
                <c:pt idx="7" formatCode="0.00%">
                  <c:v>5.7417008690028313E-4</c:v>
                </c:pt>
                <c:pt idx="8" formatCode="0.00%">
                  <c:v>2.3300413163447427E-4</c:v>
                </c:pt>
                <c:pt idx="9" formatCode="0%">
                  <c:v>0</c:v>
                </c:pt>
              </c:numCache>
            </c:numRef>
          </c:val>
          <c:extLst>
            <c:ext xmlns:c16="http://schemas.microsoft.com/office/drawing/2014/chart" uri="{C3380CC4-5D6E-409C-BE32-E72D297353CC}">
              <c16:uniqueId val="{0000000C-0A42-4C26-8837-75CD7EB9E7F4}"/>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44595769485096"/>
          <c:y val="0.26277854125135902"/>
          <c:w val="0.63194569610218709"/>
          <c:h val="0.61312574529476005"/>
        </c:manualLayout>
      </c:layout>
      <c:doughnutChart>
        <c:varyColors val="1"/>
        <c:ser>
          <c:idx val="1"/>
          <c:order val="0"/>
          <c:tx>
            <c:strRef>
              <c:f>'リンク切公表時非表示（グラフの添え物）'!$AP$49</c:f>
              <c:strCache>
                <c:ptCount val="1"/>
                <c:pt idx="0">
                  <c:v>2005年</c:v>
                </c:pt>
              </c:strCache>
            </c:strRef>
          </c:tx>
          <c:spPr>
            <a:noFill/>
            <a:ln>
              <a:noFill/>
            </a:ln>
          </c:spPr>
          <c:dLbls>
            <c:dLbl>
              <c:idx val="0"/>
              <c:layout>
                <c:manualLayout>
                  <c:x val="-1.4655606981807678E-3"/>
                  <c:y val="-0.1124490636067447"/>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4415363994642596"/>
                      <c:h val="0.12905787156343973"/>
                    </c:manualLayout>
                  </c15:layout>
                  <c15:dlblFieldTable/>
                  <c15:showDataLabelsRange val="0"/>
                </c:ext>
                <c:ext xmlns:c16="http://schemas.microsoft.com/office/drawing/2014/chart" uri="{C3380CC4-5D6E-409C-BE32-E72D297353CC}">
                  <c16:uniqueId val="{00000000-9DED-4420-842D-E401F9E04340}"/>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溶剤</c:v>
                </c:pt>
                <c:pt idx="2">
                  <c:v>PFCs製造時の漏出</c:v>
                </c:pt>
                <c:pt idx="3">
                  <c:v>液晶製造</c:v>
                </c:pt>
                <c:pt idx="4">
                  <c:v>その他</c:v>
                </c:pt>
                <c:pt idx="5">
                  <c:v>アルミニウム精錬</c:v>
                </c:pt>
              </c:strCache>
            </c:strRef>
          </c:cat>
          <c:val>
            <c:numRef>
              <c:f>'リンク切公表時非表示（グラフの添え物）'!$AP$56</c:f>
              <c:numCache>
                <c:formatCode>#,##0"万トン"</c:formatCode>
                <c:ptCount val="1"/>
                <c:pt idx="0">
                  <c:v>860</c:v>
                </c:pt>
              </c:numCache>
            </c:numRef>
          </c:val>
          <c:extLst>
            <c:ext xmlns:c16="http://schemas.microsoft.com/office/drawing/2014/chart" uri="{C3380CC4-5D6E-409C-BE32-E72D297353CC}">
              <c16:uniqueId val="{00000001-9DED-4420-842D-E401F9E04340}"/>
            </c:ext>
          </c:extLst>
        </c:ser>
        <c:ser>
          <c:idx val="0"/>
          <c:order val="1"/>
          <c:tx>
            <c:strRef>
              <c:f>'7.F-gas'!$AP$38</c:f>
              <c:strCache>
                <c:ptCount val="1"/>
                <c:pt idx="0">
                  <c:v>2005</c:v>
                </c:pt>
              </c:strCache>
            </c:strRef>
          </c:tx>
          <c:spPr>
            <a:ln>
              <a:solidFill>
                <a:schemeClr val="tx1"/>
              </a:solidFill>
            </a:ln>
          </c:spPr>
          <c:dLbls>
            <c:dLbl>
              <c:idx val="0"/>
              <c:layout>
                <c:manualLayout>
                  <c:x val="5.2566703390076443E-2"/>
                  <c:y val="0.2735462649487492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98266640443486"/>
                      <c:h val="0.10302162793237858"/>
                    </c:manualLayout>
                  </c15:layout>
                </c:ext>
                <c:ext xmlns:c16="http://schemas.microsoft.com/office/drawing/2014/chart" uri="{C3380CC4-5D6E-409C-BE32-E72D297353CC}">
                  <c16:uniqueId val="{00000002-9DED-4420-842D-E401F9E04340}"/>
                </c:ext>
              </c:extLst>
            </c:dLbl>
            <c:dLbl>
              <c:idx val="1"/>
              <c:layout>
                <c:manualLayout>
                  <c:x val="-0.15058669826984261"/>
                  <c:y val="8.0550512228807665E-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9.9156493770807569E-2"/>
                      <c:h val="0.10842004022033751"/>
                    </c:manualLayout>
                  </c15:layout>
                </c:ext>
                <c:ext xmlns:c16="http://schemas.microsoft.com/office/drawing/2014/chart" uri="{C3380CC4-5D6E-409C-BE32-E72D297353CC}">
                  <c16:uniqueId val="{00000003-9DED-4420-842D-E401F9E04340}"/>
                </c:ext>
              </c:extLst>
            </c:dLbl>
            <c:dLbl>
              <c:idx val="2"/>
              <c:layout>
                <c:manualLayout>
                  <c:x val="-0.19530425378392291"/>
                  <c:y val="-9.1154759195705967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9928830360307596"/>
                      <c:h val="0.10302295673961728"/>
                    </c:manualLayout>
                  </c15:layout>
                </c:ext>
                <c:ext xmlns:c16="http://schemas.microsoft.com/office/drawing/2014/chart" uri="{C3380CC4-5D6E-409C-BE32-E72D297353CC}">
                  <c16:uniqueId val="{00000004-9DED-4420-842D-E401F9E04340}"/>
                </c:ext>
              </c:extLst>
            </c:dLbl>
            <c:dLbl>
              <c:idx val="3"/>
              <c:layout>
                <c:manualLayout>
                  <c:x val="-0.11668496243320509"/>
                  <c:y val="-0.1338173659767975"/>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5-9DED-4420-842D-E401F9E04340}"/>
                </c:ext>
              </c:extLst>
            </c:dLbl>
            <c:dLbl>
              <c:idx val="4"/>
              <c:layout>
                <c:manualLayout>
                  <c:x val="0.17357335812191971"/>
                  <c:y val="-0.12887823069327781"/>
                </c:manualLayout>
              </c:layout>
              <c:numFmt formatCode="0.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986061178161842"/>
                      <c:h val="5.5221214522391364E-2"/>
                    </c:manualLayout>
                  </c15:layout>
                </c:ext>
                <c:ext xmlns:c16="http://schemas.microsoft.com/office/drawing/2014/chart" uri="{C3380CC4-5D6E-409C-BE32-E72D297353CC}">
                  <c16:uniqueId val="{00000006-9DED-4420-842D-E401F9E04340}"/>
                </c:ext>
              </c:extLst>
            </c:dLbl>
            <c:dLbl>
              <c:idx val="5"/>
              <c:layout>
                <c:manualLayout>
                  <c:x val="0.22506872824642829"/>
                  <c:y val="-0.18745923323450647"/>
                </c:manualLayout>
              </c:layout>
              <c:numFmt formatCode="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5889542109752604"/>
                      <c:h val="6.4252224147828649E-2"/>
                    </c:manualLayout>
                  </c15:layout>
                </c:ext>
                <c:ext xmlns:c16="http://schemas.microsoft.com/office/drawing/2014/chart" uri="{C3380CC4-5D6E-409C-BE32-E72D297353CC}">
                  <c16:uniqueId val="{00000007-9DED-4420-842D-E401F9E04340}"/>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9DED-4420-842D-E401F9E04340}"/>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9DED-4420-842D-E401F9E04340}"/>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9DED-4420-842D-E401F9E04340}"/>
                </c:ext>
              </c:extLst>
            </c:dLbl>
            <c:dLbl>
              <c:idx val="9"/>
              <c:delete val="1"/>
              <c:extLst>
                <c:ext xmlns:c15="http://schemas.microsoft.com/office/drawing/2012/chart" uri="{CE6537A1-D6FC-4f65-9D91-7224C49458BB}"/>
                <c:ext xmlns:c16="http://schemas.microsoft.com/office/drawing/2014/chart" uri="{C3380CC4-5D6E-409C-BE32-E72D297353CC}">
                  <c16:uniqueId val="{0000000B-9DED-4420-842D-E401F9E04340}"/>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'7.F-gas'!$Y$17:$Y$22</c:f>
              <c:strCache>
                <c:ptCount val="6"/>
                <c:pt idx="0">
                  <c:v>半導体製造</c:v>
                </c:pt>
                <c:pt idx="1">
                  <c:v>溶剤</c:v>
                </c:pt>
                <c:pt idx="2">
                  <c:v>PFCs製造時の漏出</c:v>
                </c:pt>
                <c:pt idx="3">
                  <c:v>液晶製造</c:v>
                </c:pt>
                <c:pt idx="4">
                  <c:v>その他</c:v>
                </c:pt>
                <c:pt idx="5">
                  <c:v>アルミニウム精錬</c:v>
                </c:pt>
              </c:strCache>
            </c:strRef>
          </c:cat>
          <c:val>
            <c:numRef>
              <c:f>'7.F-gas'!$AP$51:$AP$56</c:f>
              <c:numCache>
                <c:formatCode>0.0%</c:formatCode>
                <c:ptCount val="6"/>
                <c:pt idx="0">
                  <c:v>0.53275267881879163</c:v>
                </c:pt>
                <c:pt idx="1">
                  <c:v>0.32638921700953483</c:v>
                </c:pt>
                <c:pt idx="2">
                  <c:v>0.12067198940367099</c:v>
                </c:pt>
                <c:pt idx="3">
                  <c:v>1.7629480452024365E-2</c:v>
                </c:pt>
                <c:pt idx="4" formatCode="#0.000%;[Red]\-#0.000%">
                  <c:v>3.3497729586869497E-5</c:v>
                </c:pt>
                <c:pt idx="5" formatCode="0.00%">
                  <c:v>2.5231365863913903E-3</c:v>
                </c:pt>
              </c:numCache>
            </c:numRef>
          </c:val>
          <c:extLst>
            <c:ext xmlns:c16="http://schemas.microsoft.com/office/drawing/2014/chart" uri="{C3380CC4-5D6E-409C-BE32-E72D297353CC}">
              <c16:uniqueId val="{0000000C-9DED-4420-842D-E401F9E04340}"/>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altLang="ja-JP" sz="1600" b="1" baseline="0">
                <a:solidFill>
                  <a:schemeClr val="tx1"/>
                </a:solidFill>
                <a:latin typeface="+mn-ea"/>
                <a:ea typeface="+mn-ea"/>
              </a:rPr>
              <a:t>2017</a:t>
            </a:r>
            <a:r>
              <a:rPr lang="ja-JP" altLang="en-US" sz="1600" b="1" baseline="0">
                <a:solidFill>
                  <a:schemeClr val="tx1"/>
                </a:solidFill>
                <a:latin typeface="+mn-ea"/>
                <a:ea typeface="+mn-ea"/>
              </a:rPr>
              <a:t>年度 総排出に占める各種温室効果ガスの排出割合</a:t>
            </a:r>
          </a:p>
        </c:rich>
      </c:tx>
      <c:layout>
        <c:manualLayout>
          <c:xMode val="edge"/>
          <c:yMode val="edge"/>
          <c:x val="0.11003217885926353"/>
          <c:y val="7.2362588106649056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132724302296407"/>
          <c:y val="0.28628160239181111"/>
          <c:w val="0.62932333761143289"/>
          <c:h val="0.67952902774539514"/>
        </c:manualLayout>
      </c:layout>
      <c:doughnutChart>
        <c:varyColors val="1"/>
        <c:ser>
          <c:idx val="1"/>
          <c:order val="0"/>
          <c:tx>
            <c:strRef>
              <c:f>'リンク切公表時非表示（グラフの添え物）'!$BB$3:$BB$4</c:f>
              <c:strCache>
                <c:ptCount val="2"/>
                <c:pt idx="0">
                  <c:v>2017年度</c:v>
                </c:pt>
                <c:pt idx="1">
                  <c:v>速報値</c:v>
                </c:pt>
              </c:strCache>
            </c:strRef>
          </c:tx>
          <c:spPr>
            <a:noFill/>
            <a:ln>
              <a:noFill/>
            </a:ln>
          </c:spPr>
          <c:dPt>
            <c:idx val="0"/>
            <c:bubble3D val="0"/>
            <c:spPr>
              <a:noFill/>
              <a:ln w="19050">
                <a:noFill/>
              </a:ln>
              <a:effectLst/>
            </c:spPr>
            <c:extLst>
              <c:ext xmlns:c16="http://schemas.microsoft.com/office/drawing/2014/chart" uri="{C3380CC4-5D6E-409C-BE32-E72D297353CC}">
                <c16:uniqueId val="{00000001-CDC9-4CA9-BD43-8071315F03EE}"/>
              </c:ext>
            </c:extLst>
          </c:dPt>
          <c:dLbls>
            <c:dLbl>
              <c:idx val="0"/>
              <c:layout>
                <c:manualLayout>
                  <c:x val="-2.1877265192807925E-3"/>
                  <c:y val="-7.7562583837796753E-2"/>
                </c:manualLayout>
              </c:layout>
              <c:tx>
                <c:rich>
                  <a:bodyPr rot="0" spcFirstLastPara="1" vertOverflow="ellipsis" vert="horz" wrap="square" lIns="38100" tIns="0" rIns="38100" bIns="0" anchor="ctr" anchorCtr="1">
                    <a:noAutofit/>
                  </a:bodyPr>
                  <a:lstStyle/>
                  <a:p>
                    <a:pPr>
                      <a:defRPr sz="900" b="0" i="0" u="none" strike="noStrike" kern="1200" baseline="0">
                        <a:solidFill>
                          <a:schemeClr val="tx1">
                            <a:lumMod val="75000"/>
                            <a:lumOff val="25000"/>
                          </a:schemeClr>
                        </a:solidFill>
                        <a:latin typeface="+mj-ea"/>
                        <a:ea typeface="+mj-ea"/>
                        <a:cs typeface="+mn-cs"/>
                      </a:defRPr>
                    </a:pPr>
                    <a:fld id="{38B5CA8E-8DAB-4AA9-938F-81F3228CA595}" type="SERIESNAME">
                      <a:rPr lang="ja-JP" altLang="en-US" sz="1600">
                        <a:latin typeface="+mj-ea"/>
                        <a:ea typeface="+mj-ea"/>
                      </a:rPr>
                      <a:pPr>
                        <a:defRPr>
                          <a:latin typeface="+mj-ea"/>
                          <a:ea typeface="+mj-ea"/>
                        </a:defRPr>
                      </a:pPr>
                      <a:t>[系列名]</a:t>
                    </a:fld>
                    <a:endParaRPr lang="ja-JP" altLang="en-US" sz="1600" baseline="0">
                      <a:latin typeface="+mj-ea"/>
                      <a:ea typeface="+mj-ea"/>
                    </a:endParaRPr>
                  </a:p>
                  <a:p>
                    <a:pPr>
                      <a:defRPr>
                        <a:latin typeface="+mj-ea"/>
                        <a:ea typeface="+mj-ea"/>
                      </a:defRPr>
                    </a:pPr>
                    <a:r>
                      <a:rPr lang="ja-JP" altLang="en-US" sz="1600" baseline="0">
                        <a:latin typeface="+mj-ea"/>
                        <a:ea typeface="+mj-ea"/>
                      </a:rPr>
                      <a:t> </a:t>
                    </a:r>
                    <a:fld id="{A36F8668-6139-4DD9-A260-52721D3FE21F}" type="VALUE">
                      <a:rPr lang="en-US" altLang="ja-JP" sz="1600" b="1" baseline="0">
                        <a:latin typeface="+mj-ea"/>
                        <a:ea typeface="+mj-ea"/>
                      </a:rPr>
                      <a:pPr>
                        <a:defRPr>
                          <a:latin typeface="+mj-ea"/>
                          <a:ea typeface="+mj-ea"/>
                        </a:defRPr>
                      </a:pPr>
                      <a:t>[値]</a:t>
                    </a:fld>
                    <a:endParaRPr lang="ja-JP" altLang="en-US" sz="1600" baseline="0">
                      <a:latin typeface="+mj-ea"/>
                      <a:ea typeface="+mj-ea"/>
                    </a:endParaRPr>
                  </a:p>
                </c:rich>
              </c:tx>
              <c:spPr>
                <a:noFill/>
                <a:ln>
                  <a:noFill/>
                </a:ln>
                <a:effectLst/>
              </c:spPr>
              <c:txPr>
                <a:bodyPr rot="0" spcFirstLastPara="1" vertOverflow="ellipsis" vert="horz" wrap="square" lIns="38100" tIns="0" rIns="38100" bIns="0" anchor="ctr" anchorCtr="1">
                  <a:noAutofit/>
                </a:bodyPr>
                <a:lstStyle/>
                <a:p>
                  <a:pPr>
                    <a:defRPr sz="900" b="0" i="0" u="none" strike="noStrike" kern="1200" baseline="0">
                      <a:solidFill>
                        <a:schemeClr val="tx1">
                          <a:lumMod val="75000"/>
                          <a:lumOff val="25000"/>
                        </a:schemeClr>
                      </a:solidFill>
                      <a:latin typeface="+mj-ea"/>
                      <a:ea typeface="+mj-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3114429267168506"/>
                      <c:h val="0.16631325495063728"/>
                    </c:manualLayout>
                  </c15:layout>
                  <c15:dlblFieldTable/>
                  <c15:showDataLabelsRange val="0"/>
                </c:ext>
                <c:ext xmlns:c16="http://schemas.microsoft.com/office/drawing/2014/chart" uri="{C3380CC4-5D6E-409C-BE32-E72D297353CC}">
                  <c16:uniqueId val="{00000001-CDC9-4CA9-BD43-8071315F03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'リンク切公表時非表示（グラフの添え物）'!$Y$3:$Y$9</c:f>
              <c:strCache>
                <c:ptCount val="7"/>
                <c:pt idx="0">
                  <c:v>CO₂ </c:v>
                </c:pt>
                <c:pt idx="1">
                  <c:v>CH₄</c:v>
                </c:pt>
                <c:pt idx="2">
                  <c:v>N₂O</c:v>
                </c:pt>
                <c:pt idx="3">
                  <c:v>HFCs</c:v>
                </c:pt>
                <c:pt idx="4">
                  <c:v>PFCs</c:v>
                </c:pt>
                <c:pt idx="5">
                  <c:v>SF₆</c:v>
                </c:pt>
                <c:pt idx="6">
                  <c:v>NF₃</c:v>
                </c:pt>
              </c:strCache>
            </c:strRef>
          </c:cat>
          <c:val>
            <c:numRef>
              <c:f>'リンク切公表時非表示（グラフの添え物）'!$BB$5</c:f>
              <c:numCache>
                <c:formatCode>##"億"#,###"万t"</c:formatCode>
                <c:ptCount val="1"/>
                <c:pt idx="0">
                  <c:v>129400</c:v>
                </c:pt>
              </c:numCache>
            </c:numRef>
          </c:val>
          <c:extLst>
            <c:ext xmlns:c16="http://schemas.microsoft.com/office/drawing/2014/chart" uri="{C3380CC4-5D6E-409C-BE32-E72D297353CC}">
              <c16:uniqueId val="{00000002-CDC9-4CA9-BD43-8071315F03EE}"/>
            </c:ext>
          </c:extLst>
        </c:ser>
        <c:ser>
          <c:idx val="0"/>
          <c:order val="1"/>
          <c:tx>
            <c:v>2017年度総排出に占める各種温室効果ガスの排出割合</c:v>
          </c:tx>
          <c:spPr>
            <a:ln w="6350">
              <a:solidFill>
                <a:schemeClr val="tx1">
                  <a:lumMod val="95000"/>
                  <a:lumOff val="5000"/>
                </a:schemeClr>
              </a:solidFill>
            </a:ln>
          </c:spPr>
          <c:dPt>
            <c:idx val="0"/>
            <c:bubble3D val="0"/>
            <c:spPr>
              <a:solidFill>
                <a:schemeClr val="accent1"/>
              </a:solidFill>
              <a:ln w="6350">
                <a:solidFill>
                  <a:schemeClr val="tx1">
                    <a:lumMod val="95000"/>
                    <a:lumOff val="5000"/>
                  </a:schemeClr>
                </a:solidFill>
              </a:ln>
              <a:effectLst/>
            </c:spPr>
            <c:extLst>
              <c:ext xmlns:c16="http://schemas.microsoft.com/office/drawing/2014/chart" uri="{C3380CC4-5D6E-409C-BE32-E72D297353CC}">
                <c16:uniqueId val="{00000004-CDC9-4CA9-BD43-8071315F03EE}"/>
              </c:ext>
            </c:extLst>
          </c:dPt>
          <c:dPt>
            <c:idx val="1"/>
            <c:bubble3D val="0"/>
            <c:spPr>
              <a:solidFill>
                <a:schemeClr val="accent2"/>
              </a:solidFill>
              <a:ln w="6350">
                <a:solidFill>
                  <a:schemeClr val="tx1">
                    <a:lumMod val="95000"/>
                    <a:lumOff val="5000"/>
                  </a:schemeClr>
                </a:solidFill>
              </a:ln>
              <a:effectLst/>
            </c:spPr>
            <c:extLst>
              <c:ext xmlns:c16="http://schemas.microsoft.com/office/drawing/2014/chart" uri="{C3380CC4-5D6E-409C-BE32-E72D297353CC}">
                <c16:uniqueId val="{00000006-CDC9-4CA9-BD43-8071315F03EE}"/>
              </c:ext>
            </c:extLst>
          </c:dPt>
          <c:dPt>
            <c:idx val="2"/>
            <c:bubble3D val="0"/>
            <c:spPr>
              <a:solidFill>
                <a:schemeClr val="accent3"/>
              </a:solidFill>
              <a:ln w="6350">
                <a:solidFill>
                  <a:schemeClr val="tx1">
                    <a:lumMod val="95000"/>
                    <a:lumOff val="5000"/>
                  </a:schemeClr>
                </a:solidFill>
              </a:ln>
              <a:effectLst/>
            </c:spPr>
            <c:extLst>
              <c:ext xmlns:c16="http://schemas.microsoft.com/office/drawing/2014/chart" uri="{C3380CC4-5D6E-409C-BE32-E72D297353CC}">
                <c16:uniqueId val="{00000008-CDC9-4CA9-BD43-8071315F03EE}"/>
              </c:ext>
            </c:extLst>
          </c:dPt>
          <c:dPt>
            <c:idx val="3"/>
            <c:bubble3D val="0"/>
            <c:spPr>
              <a:solidFill>
                <a:schemeClr val="accent4"/>
              </a:solidFill>
              <a:ln w="6350">
                <a:solidFill>
                  <a:schemeClr val="tx1">
                    <a:lumMod val="95000"/>
                    <a:lumOff val="5000"/>
                  </a:schemeClr>
                </a:solidFill>
              </a:ln>
              <a:effectLst/>
            </c:spPr>
            <c:extLst>
              <c:ext xmlns:c16="http://schemas.microsoft.com/office/drawing/2014/chart" uri="{C3380CC4-5D6E-409C-BE32-E72D297353CC}">
                <c16:uniqueId val="{0000000A-CDC9-4CA9-BD43-8071315F03EE}"/>
              </c:ext>
            </c:extLst>
          </c:dPt>
          <c:dPt>
            <c:idx val="4"/>
            <c:bubble3D val="0"/>
            <c:spPr>
              <a:solidFill>
                <a:schemeClr val="accent5"/>
              </a:solidFill>
              <a:ln w="6350">
                <a:solidFill>
                  <a:schemeClr val="tx1">
                    <a:lumMod val="95000"/>
                    <a:lumOff val="5000"/>
                  </a:schemeClr>
                </a:solidFill>
              </a:ln>
              <a:effectLst/>
            </c:spPr>
            <c:extLst>
              <c:ext xmlns:c16="http://schemas.microsoft.com/office/drawing/2014/chart" uri="{C3380CC4-5D6E-409C-BE32-E72D297353CC}">
                <c16:uniqueId val="{0000000C-CDC9-4CA9-BD43-8071315F03EE}"/>
              </c:ext>
            </c:extLst>
          </c:dPt>
          <c:dPt>
            <c:idx val="5"/>
            <c:bubble3D val="0"/>
            <c:spPr>
              <a:solidFill>
                <a:schemeClr val="accent6"/>
              </a:solidFill>
              <a:ln w="6350">
                <a:solidFill>
                  <a:schemeClr val="tx1">
                    <a:lumMod val="95000"/>
                    <a:lumOff val="5000"/>
                  </a:schemeClr>
                </a:solidFill>
              </a:ln>
              <a:effectLst/>
            </c:spPr>
            <c:extLst>
              <c:ext xmlns:c16="http://schemas.microsoft.com/office/drawing/2014/chart" uri="{C3380CC4-5D6E-409C-BE32-E72D297353CC}">
                <c16:uniqueId val="{0000000E-CDC9-4CA9-BD43-8071315F03EE}"/>
              </c:ext>
            </c:extLst>
          </c:dPt>
          <c:dPt>
            <c:idx val="6"/>
            <c:bubble3D val="0"/>
            <c:spPr>
              <a:solidFill>
                <a:schemeClr val="accent1">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0-CDC9-4CA9-BD43-8071315F03EE}"/>
              </c:ext>
            </c:extLst>
          </c:dPt>
          <c:dPt>
            <c:idx val="7"/>
            <c:bubble3D val="0"/>
            <c:spPr>
              <a:solidFill>
                <a:schemeClr val="accent2">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2-CDC9-4CA9-BD43-8071315F03EE}"/>
              </c:ext>
            </c:extLst>
          </c:dPt>
          <c:dPt>
            <c:idx val="8"/>
            <c:bubble3D val="0"/>
            <c:spPr>
              <a:solidFill>
                <a:schemeClr val="accent3">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4-CDC9-4CA9-BD43-8071315F03EE}"/>
              </c:ext>
            </c:extLst>
          </c:dPt>
          <c:dLbls>
            <c:dLbl>
              <c:idx val="0"/>
              <c:layout>
                <c:manualLayout>
                  <c:x val="0.24132083079354386"/>
                  <c:y val="-0.5453360546375650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DC9-4CA9-BD43-8071315F03EE}"/>
                </c:ext>
              </c:extLst>
            </c:dLbl>
            <c:dLbl>
              <c:idx val="1"/>
              <c:layout>
                <c:manualLayout>
                  <c:x val="-0.24817488746924063"/>
                  <c:y val="1.6933708683751884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7.9050100945171439E-2"/>
                      <c:h val="0.10245406360932219"/>
                    </c:manualLayout>
                  </c15:layout>
                </c:ext>
                <c:ext xmlns:c16="http://schemas.microsoft.com/office/drawing/2014/chart" uri="{C3380CC4-5D6E-409C-BE32-E72D297353CC}">
                  <c16:uniqueId val="{00000006-CDC9-4CA9-BD43-8071315F03EE}"/>
                </c:ext>
              </c:extLst>
            </c:dLbl>
            <c:dLbl>
              <c:idx val="2"/>
              <c:layout>
                <c:manualLayout>
                  <c:x val="-0.23215238410265956"/>
                  <c:y val="-7.130337912498382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DC9-4CA9-BD43-8071315F03EE}"/>
                </c:ext>
              </c:extLst>
            </c:dLbl>
            <c:dLbl>
              <c:idx val="3"/>
              <c:layout>
                <c:manualLayout>
                  <c:x val="-0.1976157611184057"/>
                  <c:y val="-0.138292754608308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DC9-4CA9-BD43-8071315F03EE}"/>
                </c:ext>
              </c:extLst>
            </c:dLbl>
            <c:dLbl>
              <c:idx val="4"/>
              <c:layout>
                <c:manualLayout>
                  <c:x val="-0.14351091723771761"/>
                  <c:y val="-0.16290166206123177"/>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DC9-4CA9-BD43-8071315F03EE}"/>
                </c:ext>
              </c:extLst>
            </c:dLbl>
            <c:dLbl>
              <c:idx val="5"/>
              <c:layout>
                <c:manualLayout>
                  <c:x val="-6.7429571057897028E-2"/>
                  <c:y val="-0.17576738026254532"/>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CDC9-4CA9-BD43-8071315F03EE}"/>
                </c:ext>
              </c:extLst>
            </c:dLbl>
            <c:dLbl>
              <c:idx val="6"/>
              <c:layout>
                <c:manualLayout>
                  <c:x val="1.0552385375139566E-2"/>
                  <c:y val="-0.17817694257607031"/>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8.3496905625523518E-2"/>
                      <c:h val="9.7012413930261582E-2"/>
                    </c:manualLayout>
                  </c15:layout>
                </c:ext>
                <c:ext xmlns:c16="http://schemas.microsoft.com/office/drawing/2014/chart" uri="{C3380CC4-5D6E-409C-BE32-E72D297353CC}">
                  <c16:uniqueId val="{00000010-CDC9-4CA9-BD43-8071315F03EE}"/>
                </c:ext>
              </c:extLst>
            </c:dLbl>
            <c:dLbl>
              <c:idx val="7"/>
              <c:delete val="1"/>
              <c:extLst>
                <c:ext xmlns:c15="http://schemas.microsoft.com/office/drawing/2012/chart" uri="{CE6537A1-D6FC-4f65-9D91-7224C49458BB}"/>
                <c:ext xmlns:c16="http://schemas.microsoft.com/office/drawing/2014/chart" uri="{C3380CC4-5D6E-409C-BE32-E72D297353CC}">
                  <c16:uniqueId val="{00000012-CDC9-4CA9-BD43-8071315F03EE}"/>
                </c:ext>
              </c:extLst>
            </c:dLbl>
            <c:dLbl>
              <c:idx val="8"/>
              <c:layout>
                <c:manualLayout>
                  <c:x val="0.3000000000000001"/>
                  <c:y val="-0.104021425503992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CDC9-4CA9-BD43-8071315F03E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'リンク切公表時非表示（グラフの添え物）'!$Y$3:$Y$9</c:f>
              <c:strCache>
                <c:ptCount val="7"/>
                <c:pt idx="0">
                  <c:v>CO₂ </c:v>
                </c:pt>
                <c:pt idx="1">
                  <c:v>CH₄</c:v>
                </c:pt>
                <c:pt idx="2">
                  <c:v>N₂O</c:v>
                </c:pt>
                <c:pt idx="3">
                  <c:v>HFCs</c:v>
                </c:pt>
                <c:pt idx="4">
                  <c:v>PFCs</c:v>
                </c:pt>
                <c:pt idx="5">
                  <c:v>SF₆</c:v>
                </c:pt>
                <c:pt idx="6">
                  <c:v>NF₃</c:v>
                </c:pt>
              </c:strCache>
            </c:strRef>
          </c:cat>
          <c:val>
            <c:numRef>
              <c:f>('1.Total'!$BB$20,'1.Total'!$BB$23:$BB$24,'1.Total'!$BB$26:$BB$29)</c:f>
              <c:numCache>
                <c:formatCode>#0.0%;[Red]\-#0.0%</c:formatCode>
                <c:ptCount val="7"/>
                <c:pt idx="0">
                  <c:v>0.92055667069902536</c:v>
                </c:pt>
                <c:pt idx="1">
                  <c:v>2.3589137449470485E-2</c:v>
                </c:pt>
                <c:pt idx="2">
                  <c:v>1.5799478577594412E-2</c:v>
                </c:pt>
                <c:pt idx="3">
                  <c:v>3.5342773431787843E-2</c:v>
                </c:pt>
                <c:pt idx="4" formatCode="#0.00%;[Red]\-#0.00%">
                  <c:v>2.7145493739193145E-3</c:v>
                </c:pt>
                <c:pt idx="5" formatCode="#0.00%;[Red]\-#0.00%">
                  <c:v>1.649845491083564E-3</c:v>
                </c:pt>
                <c:pt idx="6" formatCode="#0.00%;[Red]\-#0.00%">
                  <c:v>3.4754497711911054E-4</c:v>
                </c:pt>
              </c:numCache>
            </c:numRef>
          </c:val>
          <c:extLst>
            <c:ext xmlns:c16="http://schemas.microsoft.com/office/drawing/2014/chart" uri="{C3380CC4-5D6E-409C-BE32-E72D297353CC}">
              <c16:uniqueId val="{00000015-CDC9-4CA9-BD43-8071315F03EE}"/>
            </c:ext>
          </c:extLst>
        </c:ser>
        <c:dLbls>
          <c:showLegendKey val="0"/>
          <c:showVal val="0"/>
          <c:showCatName val="0"/>
          <c:showSerName val="0"/>
          <c:showPercent val="1"/>
          <c:showBubbleSize val="0"/>
          <c:showLeaderLines val="0"/>
        </c:dLbls>
        <c:firstSliceAng val="0"/>
        <c:holeSize val="13"/>
      </c:doughnut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userShapes r:id="rId4"/>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44595769485096"/>
          <c:y val="0.26277854125135902"/>
          <c:w val="0.63194569610218709"/>
          <c:h val="0.61312574529476005"/>
        </c:manualLayout>
      </c:layout>
      <c:doughnutChart>
        <c:varyColors val="1"/>
        <c:ser>
          <c:idx val="1"/>
          <c:order val="0"/>
          <c:tx>
            <c:strRef>
              <c:f>'リンク切公表時非表示（グラフの添え物）'!$AX$49</c:f>
              <c:strCache>
                <c:ptCount val="1"/>
                <c:pt idx="0">
                  <c:v>2013年</c:v>
                </c:pt>
              </c:strCache>
            </c:strRef>
          </c:tx>
          <c:spPr>
            <a:noFill/>
            <a:ln>
              <a:noFill/>
            </a:ln>
          </c:spPr>
          <c:dLbls>
            <c:dLbl>
              <c:idx val="0"/>
              <c:layout>
                <c:manualLayout>
                  <c:x val="-3.0009640515409066E-3"/>
                  <c:y val="-0.10724625416571812"/>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3184501378373683"/>
                      <c:h val="0.12590945541633927"/>
                    </c:manualLayout>
                  </c15:layout>
                  <c15:dlblFieldTable/>
                  <c15:showDataLabelsRange val="0"/>
                </c:ext>
                <c:ext xmlns:c16="http://schemas.microsoft.com/office/drawing/2014/chart" uri="{C3380CC4-5D6E-409C-BE32-E72D297353CC}">
                  <c16:uniqueId val="{00000000-78B6-4012-8B80-14BBB293A5D6}"/>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溶剤</c:v>
                </c:pt>
                <c:pt idx="2">
                  <c:v>PFCs製造時の漏出</c:v>
                </c:pt>
                <c:pt idx="3">
                  <c:v>液晶製造</c:v>
                </c:pt>
                <c:pt idx="4">
                  <c:v>その他</c:v>
                </c:pt>
                <c:pt idx="5">
                  <c:v>アルミニウム精錬</c:v>
                </c:pt>
              </c:strCache>
            </c:strRef>
          </c:cat>
          <c:val>
            <c:numRef>
              <c:f>'リンク切公表時非表示（グラフの添え物）'!$AX$56</c:f>
              <c:numCache>
                <c:formatCode>#,##0"万トン"</c:formatCode>
                <c:ptCount val="1"/>
                <c:pt idx="0">
                  <c:v>330</c:v>
                </c:pt>
              </c:numCache>
            </c:numRef>
          </c:val>
          <c:extLst>
            <c:ext xmlns:c16="http://schemas.microsoft.com/office/drawing/2014/chart" uri="{C3380CC4-5D6E-409C-BE32-E72D297353CC}">
              <c16:uniqueId val="{00000001-78B6-4012-8B80-14BBB293A5D6}"/>
            </c:ext>
          </c:extLst>
        </c:ser>
        <c:ser>
          <c:idx val="0"/>
          <c:order val="1"/>
          <c:tx>
            <c:strRef>
              <c:f>'7.F-gas'!$AX$38</c:f>
              <c:strCache>
                <c:ptCount val="1"/>
                <c:pt idx="0">
                  <c:v>2013</c:v>
                </c:pt>
              </c:strCache>
            </c:strRef>
          </c:tx>
          <c:spPr>
            <a:ln>
              <a:solidFill>
                <a:schemeClr val="tx1"/>
              </a:solidFill>
            </a:ln>
          </c:spPr>
          <c:dLbls>
            <c:dLbl>
              <c:idx val="0"/>
              <c:layout>
                <c:manualLayout>
                  <c:x val="4.2130388740394216E-2"/>
                  <c:y val="0.3174234799707556"/>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98266640443486"/>
                      <c:h val="0.10302162793237858"/>
                    </c:manualLayout>
                  </c15:layout>
                </c:ext>
                <c:ext xmlns:c16="http://schemas.microsoft.com/office/drawing/2014/chart" uri="{C3380CC4-5D6E-409C-BE32-E72D297353CC}">
                  <c16:uniqueId val="{00000002-78B6-4012-8B80-14BBB293A5D6}"/>
                </c:ext>
              </c:extLst>
            </c:dLbl>
            <c:dLbl>
              <c:idx val="1"/>
              <c:layout>
                <c:manualLayout>
                  <c:x val="-0.15983366541449151"/>
                  <c:y val="1.4952536334240731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9.9156493770807569E-2"/>
                      <c:h val="0.10842004022033751"/>
                    </c:manualLayout>
                  </c15:layout>
                </c:ext>
                <c:ext xmlns:c16="http://schemas.microsoft.com/office/drawing/2014/chart" uri="{C3380CC4-5D6E-409C-BE32-E72D297353CC}">
                  <c16:uniqueId val="{00000003-78B6-4012-8B80-14BBB293A5D6}"/>
                </c:ext>
              </c:extLst>
            </c:dLbl>
            <c:dLbl>
              <c:idx val="2"/>
              <c:layout>
                <c:manualLayout>
                  <c:x val="-0.19680081759348994"/>
                  <c:y val="-8.0440807882909721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9928830360307596"/>
                      <c:h val="0.10302295673961728"/>
                    </c:manualLayout>
                  </c15:layout>
                </c:ext>
                <c:ext xmlns:c16="http://schemas.microsoft.com/office/drawing/2014/chart" uri="{C3380CC4-5D6E-409C-BE32-E72D297353CC}">
                  <c16:uniqueId val="{00000004-78B6-4012-8B80-14BBB293A5D6}"/>
                </c:ext>
              </c:extLst>
            </c:dLbl>
            <c:dLbl>
              <c:idx val="3"/>
              <c:layout>
                <c:manualLayout>
                  <c:x val="-7.1506776046740717E-2"/>
                  <c:y val="-0.15358366665386919"/>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5-78B6-4012-8B80-14BBB293A5D6}"/>
                </c:ext>
              </c:extLst>
            </c:dLbl>
            <c:dLbl>
              <c:idx val="4"/>
              <c:layout>
                <c:manualLayout>
                  <c:x val="0.14654586885658941"/>
                  <c:y val="-0.13555326522545302"/>
                </c:manualLayout>
              </c:layout>
              <c:numFmt formatCode="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891790231863218"/>
                      <c:h val="6.8882308696002481E-2"/>
                    </c:manualLayout>
                  </c15:layout>
                </c:ext>
                <c:ext xmlns:c16="http://schemas.microsoft.com/office/drawing/2014/chart" uri="{C3380CC4-5D6E-409C-BE32-E72D297353CC}">
                  <c16:uniqueId val="{00000006-78B6-4012-8B80-14BBB293A5D6}"/>
                </c:ext>
              </c:extLst>
            </c:dLbl>
            <c:dLbl>
              <c:idx val="5"/>
              <c:layout>
                <c:manualLayout>
                  <c:x val="0.21431975609278398"/>
                  <c:y val="-0.19933991989492358"/>
                </c:manualLayout>
              </c:layout>
              <c:numFmt formatCode="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3696394128062895"/>
                      <c:h val="6.7671053321732677E-2"/>
                    </c:manualLayout>
                  </c15:layout>
                </c:ext>
                <c:ext xmlns:c16="http://schemas.microsoft.com/office/drawing/2014/chart" uri="{C3380CC4-5D6E-409C-BE32-E72D297353CC}">
                  <c16:uniqueId val="{00000007-78B6-4012-8B80-14BBB293A5D6}"/>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78B6-4012-8B80-14BBB293A5D6}"/>
                </c:ext>
              </c:extLst>
            </c:dLbl>
            <c:dLbl>
              <c:idx val="7"/>
              <c:layout>
                <c:manualLayout>
                  <c:x val="0.1393174047597264"/>
                  <c:y val="-0.19764944629931169"/>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78B6-4012-8B80-14BBB293A5D6}"/>
                </c:ext>
              </c:extLst>
            </c:dLbl>
            <c:dLbl>
              <c:idx val="8"/>
              <c:layout>
                <c:manualLayout>
                  <c:x val="0.16894859471325335"/>
                  <c:y val="-0.15292684411204183"/>
                </c:manualLayout>
              </c:layout>
              <c:numFmt formatCode="0.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78B6-4012-8B80-14BBB293A5D6}"/>
                </c:ext>
              </c:extLst>
            </c:dLbl>
            <c:dLbl>
              <c:idx val="9"/>
              <c:delete val="1"/>
              <c:extLst>
                <c:ext xmlns:c15="http://schemas.microsoft.com/office/drawing/2012/chart" uri="{CE6537A1-D6FC-4f65-9D91-7224C49458BB}"/>
                <c:ext xmlns:c16="http://schemas.microsoft.com/office/drawing/2014/chart" uri="{C3380CC4-5D6E-409C-BE32-E72D297353CC}">
                  <c16:uniqueId val="{0000000B-78B6-4012-8B80-14BBB293A5D6}"/>
                </c:ext>
              </c:extLst>
            </c:dLbl>
            <c:numFmt formatCode="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'7.F-gas'!$Y$17:$Y$22</c:f>
              <c:strCache>
                <c:ptCount val="6"/>
                <c:pt idx="0">
                  <c:v>半導体製造</c:v>
                </c:pt>
                <c:pt idx="1">
                  <c:v>溶剤</c:v>
                </c:pt>
                <c:pt idx="2">
                  <c:v>PFCs製造時の漏出</c:v>
                </c:pt>
                <c:pt idx="3">
                  <c:v>液晶製造</c:v>
                </c:pt>
                <c:pt idx="4">
                  <c:v>その他</c:v>
                </c:pt>
                <c:pt idx="5">
                  <c:v>アルミニウム精錬</c:v>
                </c:pt>
              </c:strCache>
            </c:strRef>
          </c:cat>
          <c:val>
            <c:numRef>
              <c:f>'7.F-gas'!$AX$51:$AX$56</c:f>
              <c:numCache>
                <c:formatCode>0.0%</c:formatCode>
                <c:ptCount val="6"/>
                <c:pt idx="0">
                  <c:v>0.47430006734286378</c:v>
                </c:pt>
                <c:pt idx="1">
                  <c:v>0.46277979518128121</c:v>
                </c:pt>
                <c:pt idx="2">
                  <c:v>3.3779572142029778E-2</c:v>
                </c:pt>
                <c:pt idx="3">
                  <c:v>2.3057312535299735E-2</c:v>
                </c:pt>
                <c:pt idx="4" formatCode="#0.00%;[Red]\-#0.00%">
                  <c:v>3.1587921977964664E-3</c:v>
                </c:pt>
                <c:pt idx="5" formatCode="0.00%">
                  <c:v>2.9244606007289694E-3</c:v>
                </c:pt>
              </c:numCache>
            </c:numRef>
          </c:val>
          <c:extLst>
            <c:ext xmlns:c16="http://schemas.microsoft.com/office/drawing/2014/chart" uri="{C3380CC4-5D6E-409C-BE32-E72D297353CC}">
              <c16:uniqueId val="{0000000C-78B6-4012-8B80-14BBB293A5D6}"/>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657791955247869"/>
          <c:y val="0.24095817656429466"/>
          <c:w val="0.63194569610218709"/>
          <c:h val="0.61312574529476005"/>
        </c:manualLayout>
      </c:layout>
      <c:doughnutChart>
        <c:varyColors val="1"/>
        <c:ser>
          <c:idx val="1"/>
          <c:order val="0"/>
          <c:tx>
            <c:strRef>
              <c:f>'リンク切公表時非表示（グラフの添え物）'!$BB$49</c:f>
              <c:strCache>
                <c:ptCount val="1"/>
                <c:pt idx="0">
                  <c:v>2017年</c:v>
                </c:pt>
              </c:strCache>
            </c:strRef>
          </c:tx>
          <c:spPr>
            <a:noFill/>
            <a:ln>
              <a:noFill/>
            </a:ln>
          </c:spPr>
          <c:dLbls>
            <c:dLbl>
              <c:idx val="0"/>
              <c:layout>
                <c:manualLayout>
                  <c:x val="-2.9610926742868718E-3"/>
                  <c:y val="-0.11740160203310225"/>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174827414837964"/>
                      <c:h val="0.13330089591610234"/>
                    </c:manualLayout>
                  </c15:layout>
                  <c15:dlblFieldTable/>
                  <c15:showDataLabelsRange val="0"/>
                </c:ext>
                <c:ext xmlns:c16="http://schemas.microsoft.com/office/drawing/2014/chart" uri="{C3380CC4-5D6E-409C-BE32-E72D297353CC}">
                  <c16:uniqueId val="{00000000-D3C8-42CD-B103-99C5C362A521}"/>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溶剤</c:v>
                </c:pt>
                <c:pt idx="2">
                  <c:v>PFCs製造時の漏出</c:v>
                </c:pt>
                <c:pt idx="3">
                  <c:v>液晶製造</c:v>
                </c:pt>
                <c:pt idx="4">
                  <c:v>その他</c:v>
                </c:pt>
                <c:pt idx="5">
                  <c:v>アルミニウム精錬</c:v>
                </c:pt>
              </c:strCache>
            </c:strRef>
          </c:cat>
          <c:val>
            <c:numRef>
              <c:f>'リンク切公表時非表示（グラフの添え物）'!$BB$56</c:f>
              <c:numCache>
                <c:formatCode>#,##0"万トン"</c:formatCode>
                <c:ptCount val="1"/>
                <c:pt idx="0">
                  <c:v>350</c:v>
                </c:pt>
              </c:numCache>
            </c:numRef>
          </c:val>
          <c:extLst>
            <c:ext xmlns:c16="http://schemas.microsoft.com/office/drawing/2014/chart" uri="{C3380CC4-5D6E-409C-BE32-E72D297353CC}">
              <c16:uniqueId val="{00000001-D3C8-42CD-B103-99C5C362A521}"/>
            </c:ext>
          </c:extLst>
        </c:ser>
        <c:ser>
          <c:idx val="0"/>
          <c:order val="1"/>
          <c:tx>
            <c:strRef>
              <c:f>'7.F-gas'!$BB$38</c:f>
              <c:strCache>
                <c:ptCount val="1"/>
                <c:pt idx="0">
                  <c:v>2017</c:v>
                </c:pt>
              </c:strCache>
            </c:strRef>
          </c:tx>
          <c:spPr>
            <a:ln>
              <a:solidFill>
                <a:schemeClr val="tx1"/>
              </a:solidFill>
            </a:ln>
          </c:spPr>
          <c:dLbls>
            <c:dLbl>
              <c:idx val="0"/>
              <c:layout>
                <c:manualLayout>
                  <c:x val="6.7555756018399554E-2"/>
                  <c:y val="0.2462084412346591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88796508492058"/>
                      <c:h val="0.10302150520339064"/>
                    </c:manualLayout>
                  </c15:layout>
                </c:ext>
                <c:ext xmlns:c16="http://schemas.microsoft.com/office/drawing/2014/chart" uri="{C3380CC4-5D6E-409C-BE32-E72D297353CC}">
                  <c16:uniqueId val="{00000002-D3C8-42CD-B103-99C5C362A521}"/>
                </c:ext>
              </c:extLst>
            </c:dLbl>
            <c:dLbl>
              <c:idx val="1"/>
              <c:layout>
                <c:manualLayout>
                  <c:x val="-0.13291247912608667"/>
                  <c:y val="1.1547854573139612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9.9156493770807569E-2"/>
                      <c:h val="0.10842004022033751"/>
                    </c:manualLayout>
                  </c15:layout>
                </c:ext>
                <c:ext xmlns:c16="http://schemas.microsoft.com/office/drawing/2014/chart" uri="{C3380CC4-5D6E-409C-BE32-E72D297353CC}">
                  <c16:uniqueId val="{00000003-D3C8-42CD-B103-99C5C362A521}"/>
                </c:ext>
              </c:extLst>
            </c:dLbl>
            <c:dLbl>
              <c:idx val="2"/>
              <c:layout>
                <c:manualLayout>
                  <c:x val="-0.18184470044020698"/>
                  <c:y val="-8.0440773565381499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535830116375742"/>
                      <c:h val="0.10302284559253243"/>
                    </c:manualLayout>
                  </c15:layout>
                </c:ext>
                <c:ext xmlns:c16="http://schemas.microsoft.com/office/drawing/2014/chart" uri="{C3380CC4-5D6E-409C-BE32-E72D297353CC}">
                  <c16:uniqueId val="{00000004-D3C8-42CD-B103-99C5C362A521}"/>
                </c:ext>
              </c:extLst>
            </c:dLbl>
            <c:dLbl>
              <c:idx val="3"/>
              <c:layout>
                <c:manualLayout>
                  <c:x val="-7.4816580423154616E-2"/>
                  <c:y val="-0.1502373829170084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5-D3C8-42CD-B103-99C5C362A521}"/>
                </c:ext>
              </c:extLst>
            </c:dLbl>
            <c:dLbl>
              <c:idx val="4"/>
              <c:layout>
                <c:manualLayout>
                  <c:x val="7.0613298537589533E-2"/>
                  <c:y val="-0.18519138076166272"/>
                </c:manualLayout>
              </c:layout>
              <c:numFmt formatCode="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050151564041989"/>
                      <c:h val="5.1743042039965041E-2"/>
                    </c:manualLayout>
                  </c15:layout>
                </c:ext>
                <c:ext xmlns:c16="http://schemas.microsoft.com/office/drawing/2014/chart" uri="{C3380CC4-5D6E-409C-BE32-E72D297353CC}">
                  <c16:uniqueId val="{00000006-D3C8-42CD-B103-99C5C362A521}"/>
                </c:ext>
              </c:extLst>
            </c:dLbl>
            <c:dLbl>
              <c:idx val="5"/>
              <c:delete val="1"/>
              <c:extLst>
                <c:ext xmlns:c15="http://schemas.microsoft.com/office/drawing/2012/chart" uri="{CE6537A1-D6FC-4f65-9D91-7224C49458BB}"/>
                <c:ext xmlns:c16="http://schemas.microsoft.com/office/drawing/2014/chart" uri="{C3380CC4-5D6E-409C-BE32-E72D297353CC}">
                  <c16:uniqueId val="{00000007-D3C8-42CD-B103-99C5C362A521}"/>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D3C8-42CD-B103-99C5C362A521}"/>
                </c:ext>
              </c:extLst>
            </c:dLbl>
            <c:dLbl>
              <c:idx val="7"/>
              <c:layout>
                <c:manualLayout>
                  <c:x val="0.1393174047597264"/>
                  <c:y val="-0.19764944629931169"/>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D3C8-42CD-B103-99C5C362A521}"/>
                </c:ext>
              </c:extLst>
            </c:dLbl>
            <c:dLbl>
              <c:idx val="8"/>
              <c:layout>
                <c:manualLayout>
                  <c:x val="0.16894859471325335"/>
                  <c:y val="-0.15292684411204183"/>
                </c:manualLayout>
              </c:layout>
              <c:numFmt formatCode="0.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D3C8-42CD-B103-99C5C362A521}"/>
                </c:ext>
              </c:extLst>
            </c:dLbl>
            <c:dLbl>
              <c:idx val="9"/>
              <c:delete val="1"/>
              <c:extLst>
                <c:ext xmlns:c15="http://schemas.microsoft.com/office/drawing/2012/chart" uri="{CE6537A1-D6FC-4f65-9D91-7224C49458BB}"/>
                <c:ext xmlns:c16="http://schemas.microsoft.com/office/drawing/2014/chart" uri="{C3380CC4-5D6E-409C-BE32-E72D297353CC}">
                  <c16:uniqueId val="{0000000B-D3C8-42CD-B103-99C5C362A521}"/>
                </c:ext>
              </c:extLst>
            </c:dLbl>
            <c:numFmt formatCode="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'7.F-gas'!$Y$17:$Y$22</c:f>
              <c:strCache>
                <c:ptCount val="6"/>
                <c:pt idx="0">
                  <c:v>半導体製造</c:v>
                </c:pt>
                <c:pt idx="1">
                  <c:v>溶剤</c:v>
                </c:pt>
                <c:pt idx="2">
                  <c:v>PFCs製造時の漏出</c:v>
                </c:pt>
                <c:pt idx="3">
                  <c:v>液晶製造</c:v>
                </c:pt>
                <c:pt idx="4">
                  <c:v>その他</c:v>
                </c:pt>
                <c:pt idx="5">
                  <c:v>アルミニウム精錬</c:v>
                </c:pt>
              </c:strCache>
            </c:strRef>
          </c:cat>
          <c:val>
            <c:numRef>
              <c:f>'7.F-gas'!$BB$51:$BB$56</c:f>
              <c:numCache>
                <c:formatCode>0.0%</c:formatCode>
                <c:ptCount val="6"/>
                <c:pt idx="0">
                  <c:v>0.5259948470818715</c:v>
                </c:pt>
                <c:pt idx="1">
                  <c:v>0.42238460320230803</c:v>
                </c:pt>
                <c:pt idx="2">
                  <c:v>2.2106391550854365E-2</c:v>
                </c:pt>
                <c:pt idx="3">
                  <c:v>2.3955501262636205E-2</c:v>
                </c:pt>
                <c:pt idx="4" formatCode="#0.00%;[Red]\-#0.00%">
                  <c:v>5.5586569023298735E-3</c:v>
                </c:pt>
                <c:pt idx="5" formatCode="0.00%">
                  <c:v>0</c:v>
                </c:pt>
              </c:numCache>
            </c:numRef>
          </c:val>
          <c:extLst>
            <c:ext xmlns:c16="http://schemas.microsoft.com/office/drawing/2014/chart" uri="{C3380CC4-5D6E-409C-BE32-E72D297353CC}">
              <c16:uniqueId val="{0000000C-D3C8-42CD-B103-99C5C362A521}"/>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8270069909612199"/>
          <c:y val="0.26349428899370209"/>
          <c:w val="0.58632573436445568"/>
          <c:h val="0.65729945287146818"/>
        </c:manualLayout>
      </c:layout>
      <c:doughnutChart>
        <c:varyColors val="1"/>
        <c:ser>
          <c:idx val="1"/>
          <c:order val="0"/>
          <c:tx>
            <c:strRef>
              <c:f>'リンク切公表時非表示（グラフの添え物）'!$AP$49</c:f>
              <c:strCache>
                <c:ptCount val="1"/>
                <c:pt idx="0">
                  <c:v>2005年</c:v>
                </c:pt>
              </c:strCache>
            </c:strRef>
          </c:tx>
          <c:spPr>
            <a:noFill/>
            <a:ln>
              <a:noFill/>
            </a:ln>
          </c:spPr>
          <c:dLbls>
            <c:dLbl>
              <c:idx val="0"/>
              <c:layout>
                <c:manualLayout>
                  <c:x val="-5.6106711345190723E-3"/>
                  <c:y val="-0.12951375241593355"/>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7042788477698225"/>
                      <c:h val="0.13756821715402728"/>
                    </c:manualLayout>
                  </c15:layout>
                  <c15:dlblFieldTable/>
                  <c15:showDataLabelsRange val="0"/>
                </c:ext>
                <c:ext xmlns:c16="http://schemas.microsoft.com/office/drawing/2014/chart" uri="{C3380CC4-5D6E-409C-BE32-E72D297353CC}">
                  <c16:uniqueId val="{00000000-71A2-4DA9-BCE7-B40EF51E5914}"/>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マグネシウム等鋳造</c:v>
                </c:pt>
                <c:pt idx="3">
                  <c:v>半導体製造</c:v>
                </c:pt>
                <c:pt idx="4">
                  <c:v>液晶製造</c:v>
                </c:pt>
                <c:pt idx="5">
                  <c:v>SF6 製造時の漏出</c:v>
                </c:pt>
              </c:strCache>
            </c:strRef>
          </c:cat>
          <c:val>
            <c:numRef>
              <c:f>'リンク切公表時非表示（グラフの添え物）'!$AP$59</c:f>
              <c:numCache>
                <c:formatCode>#,##0"万トン"</c:formatCode>
                <c:ptCount val="1"/>
                <c:pt idx="0">
                  <c:v>510</c:v>
                </c:pt>
              </c:numCache>
            </c:numRef>
          </c:val>
          <c:extLst>
            <c:ext xmlns:c16="http://schemas.microsoft.com/office/drawing/2014/chart" uri="{C3380CC4-5D6E-409C-BE32-E72D297353CC}">
              <c16:uniqueId val="{00000001-71A2-4DA9-BCE7-B40EF51E5914}"/>
            </c:ext>
          </c:extLst>
        </c:ser>
        <c:ser>
          <c:idx val="0"/>
          <c:order val="1"/>
          <c:tx>
            <c:strRef>
              <c:f>'7.F-gas'!$AP$38</c:f>
              <c:strCache>
                <c:ptCount val="1"/>
                <c:pt idx="0">
                  <c:v>2005</c:v>
                </c:pt>
              </c:strCache>
            </c:strRef>
          </c:tx>
          <c:spPr>
            <a:ln>
              <a:solidFill>
                <a:schemeClr val="tx1"/>
              </a:solidFill>
            </a:ln>
          </c:spPr>
          <c:dLbls>
            <c:dLbl>
              <c:idx val="0"/>
              <c:layout>
                <c:manualLayout>
                  <c:x val="8.5029721043636541E-2"/>
                  <c:y val="-0.12442203099583425"/>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11356050087521"/>
                      <c:h val="0.12510855034707125"/>
                    </c:manualLayout>
                  </c15:layout>
                </c:ext>
                <c:ext xmlns:c16="http://schemas.microsoft.com/office/drawing/2014/chart" uri="{C3380CC4-5D6E-409C-BE32-E72D297353CC}">
                  <c16:uniqueId val="{00000002-71A2-4DA9-BCE7-B40EF51E5914}"/>
                </c:ext>
              </c:extLst>
            </c:dLbl>
            <c:dLbl>
              <c:idx val="1"/>
              <c:layout>
                <c:manualLayout>
                  <c:x val="0.15884766640035369"/>
                  <c:y val="-8.3241449594957995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439219884011655"/>
                      <c:h val="0.17091447797862733"/>
                    </c:manualLayout>
                  </c15:layout>
                </c:ext>
                <c:ext xmlns:c16="http://schemas.microsoft.com/office/drawing/2014/chart" uri="{C3380CC4-5D6E-409C-BE32-E72D297353CC}">
                  <c16:uniqueId val="{00000003-71A2-4DA9-BCE7-B40EF51E5914}"/>
                </c:ext>
              </c:extLst>
            </c:dLbl>
            <c:dLbl>
              <c:idx val="2"/>
              <c:layout>
                <c:manualLayout>
                  <c:x val="0.24289034886997982"/>
                  <c:y val="7.5749301741559166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2016092542461405"/>
                      <c:h val="0.11774741653072511"/>
                    </c:manualLayout>
                  </c15:layout>
                </c:ext>
                <c:ext xmlns:c16="http://schemas.microsoft.com/office/drawing/2014/chart" uri="{C3380CC4-5D6E-409C-BE32-E72D297353CC}">
                  <c16:uniqueId val="{00000004-71A2-4DA9-BCE7-B40EF51E5914}"/>
                </c:ext>
              </c:extLst>
            </c:dLbl>
            <c:dLbl>
              <c:idx val="3"/>
              <c:layout>
                <c:manualLayout>
                  <c:x val="-0.17353198211824813"/>
                  <c:y val="0.1050397795717810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235438875792516"/>
                      <c:h val="0.10796385702850558"/>
                    </c:manualLayout>
                  </c15:layout>
                </c:ext>
                <c:ext xmlns:c16="http://schemas.microsoft.com/office/drawing/2014/chart" uri="{C3380CC4-5D6E-409C-BE32-E72D297353CC}">
                  <c16:uniqueId val="{00000005-71A2-4DA9-BCE7-B40EF51E5914}"/>
                </c:ext>
              </c:extLst>
            </c:dLbl>
            <c:dLbl>
              <c:idx val="4"/>
              <c:layout>
                <c:manualLayout>
                  <c:x val="-0.15262861235433586"/>
                  <c:y val="5.1697646269056388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842743488906642"/>
                      <c:h val="0.11732046149404696"/>
                    </c:manualLayout>
                  </c15:layout>
                </c:ext>
                <c:ext xmlns:c16="http://schemas.microsoft.com/office/drawing/2014/chart" uri="{C3380CC4-5D6E-409C-BE32-E72D297353CC}">
                  <c16:uniqueId val="{00000006-71A2-4DA9-BCE7-B40EF51E5914}"/>
                </c:ext>
              </c:extLst>
            </c:dLbl>
            <c:dLbl>
              <c:idx val="5"/>
              <c:layout>
                <c:manualLayout>
                  <c:x val="-0.10025299731360034"/>
                  <c:y val="-0.11990132208235801"/>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524142400637243"/>
                      <c:h val="0.1079455622939688"/>
                    </c:manualLayout>
                  </c15:layout>
                </c:ext>
                <c:ext xmlns:c16="http://schemas.microsoft.com/office/drawing/2014/chart" uri="{C3380CC4-5D6E-409C-BE32-E72D297353CC}">
                  <c16:uniqueId val="{00000007-71A2-4DA9-BCE7-B40EF51E5914}"/>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71A2-4DA9-BCE7-B40EF51E5914}"/>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71A2-4DA9-BCE7-B40EF51E5914}"/>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71A2-4DA9-BCE7-B40EF51E5914}"/>
                </c:ext>
              </c:extLst>
            </c:dLbl>
            <c:dLbl>
              <c:idx val="9"/>
              <c:delete val="1"/>
              <c:extLst>
                <c:ext xmlns:c15="http://schemas.microsoft.com/office/drawing/2012/chart" uri="{CE6537A1-D6FC-4f65-9D91-7224C49458BB}"/>
                <c:ext xmlns:c16="http://schemas.microsoft.com/office/drawing/2014/chart" uri="{C3380CC4-5D6E-409C-BE32-E72D297353CC}">
                  <c16:uniqueId val="{0000000B-71A2-4DA9-BCE7-B40EF51E5914}"/>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マグネシウム等鋳造</c:v>
                </c:pt>
                <c:pt idx="3">
                  <c:v>半導体製造</c:v>
                </c:pt>
                <c:pt idx="4">
                  <c:v>液晶製造</c:v>
                </c:pt>
                <c:pt idx="5">
                  <c:v>SF6 製造時の漏出</c:v>
                </c:pt>
              </c:strCache>
            </c:strRef>
          </c:cat>
          <c:val>
            <c:numRef>
              <c:f>'7.F-gas'!$AP$58:$AP$63</c:f>
              <c:numCache>
                <c:formatCode>0.0%</c:formatCode>
                <c:ptCount val="6"/>
                <c:pt idx="0">
                  <c:v>0.17164709812272469</c:v>
                </c:pt>
                <c:pt idx="1">
                  <c:v>0.17799661254383842</c:v>
                </c:pt>
                <c:pt idx="2">
                  <c:v>0.21849282375759529</c:v>
                </c:pt>
                <c:pt idx="3">
                  <c:v>0.10690808064032198</c:v>
                </c:pt>
                <c:pt idx="4">
                  <c:v>0.14085904237720445</c:v>
                </c:pt>
                <c:pt idx="5">
                  <c:v>0.1840963425583152</c:v>
                </c:pt>
              </c:numCache>
            </c:numRef>
          </c:val>
          <c:extLst>
            <c:ext xmlns:c16="http://schemas.microsoft.com/office/drawing/2014/chart" uri="{C3380CC4-5D6E-409C-BE32-E72D297353CC}">
              <c16:uniqueId val="{0000000C-71A2-4DA9-BCE7-B40EF51E5914}"/>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4904633439941157"/>
          <c:y val="0.19033460851356371"/>
          <c:w val="0.55001233377595626"/>
          <c:h val="0.68441342546458783"/>
        </c:manualLayout>
      </c:layout>
      <c:doughnutChart>
        <c:varyColors val="1"/>
        <c:ser>
          <c:idx val="1"/>
          <c:order val="0"/>
          <c:tx>
            <c:strRef>
              <c:f>'リンク切公表時非表示（グラフの添え物）'!$AX$49</c:f>
              <c:strCache>
                <c:ptCount val="1"/>
                <c:pt idx="0">
                  <c:v>2013年</c:v>
                </c:pt>
              </c:strCache>
            </c:strRef>
          </c:tx>
          <c:spPr>
            <a:noFill/>
            <a:ln>
              <a:noFill/>
            </a:ln>
          </c:spPr>
          <c:dLbls>
            <c:dLbl>
              <c:idx val="0"/>
              <c:layout>
                <c:manualLayout>
                  <c:x val="2.4768453833572054E-3"/>
                  <c:y val="-0.14309439534211099"/>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3289010878651544"/>
                      <c:h val="0.12858649979127773"/>
                    </c:manualLayout>
                  </c15:layout>
                  <c15:dlblFieldTable/>
                  <c15:showDataLabelsRange val="0"/>
                </c:ext>
                <c:ext xmlns:c16="http://schemas.microsoft.com/office/drawing/2014/chart" uri="{C3380CC4-5D6E-409C-BE32-E72D297353CC}">
                  <c16:uniqueId val="{00000000-163A-4BE1-A201-D778E35AE6F6}"/>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マグネシウム等鋳造</c:v>
                </c:pt>
                <c:pt idx="3">
                  <c:v>半導体製造</c:v>
                </c:pt>
                <c:pt idx="4">
                  <c:v>液晶製造</c:v>
                </c:pt>
                <c:pt idx="5">
                  <c:v>SF6 製造時の漏出</c:v>
                </c:pt>
              </c:strCache>
            </c:strRef>
          </c:cat>
          <c:val>
            <c:numRef>
              <c:f>'リンク切公表時非表示（グラフの添え物）'!$AX$59</c:f>
              <c:numCache>
                <c:formatCode>#,##0"万トン"</c:formatCode>
                <c:ptCount val="1"/>
                <c:pt idx="0">
                  <c:v>210</c:v>
                </c:pt>
              </c:numCache>
            </c:numRef>
          </c:val>
          <c:extLst>
            <c:ext xmlns:c16="http://schemas.microsoft.com/office/drawing/2014/chart" uri="{C3380CC4-5D6E-409C-BE32-E72D297353CC}">
              <c16:uniqueId val="{00000001-163A-4BE1-A201-D778E35AE6F6}"/>
            </c:ext>
          </c:extLst>
        </c:ser>
        <c:ser>
          <c:idx val="0"/>
          <c:order val="1"/>
          <c:tx>
            <c:strRef>
              <c:f>'7.F-gas'!$AX$38</c:f>
              <c:strCache>
                <c:ptCount val="1"/>
                <c:pt idx="0">
                  <c:v>2013</c:v>
                </c:pt>
              </c:strCache>
            </c:strRef>
          </c:tx>
          <c:spPr>
            <a:ln>
              <a:solidFill>
                <a:schemeClr val="tx1"/>
              </a:solidFill>
            </a:ln>
          </c:spPr>
          <c:dLbls>
            <c:dLbl>
              <c:idx val="0"/>
              <c:layout>
                <c:manualLayout>
                  <c:x val="-6.1192860132606493E-3"/>
                  <c:y val="-0.2671912247432036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304455282761606"/>
                      <c:h val="0.11427757726194804"/>
                    </c:manualLayout>
                  </c15:layout>
                </c:ext>
                <c:ext xmlns:c16="http://schemas.microsoft.com/office/drawing/2014/chart" uri="{C3380CC4-5D6E-409C-BE32-E72D297353CC}">
                  <c16:uniqueId val="{00000002-163A-4BE1-A201-D778E35AE6F6}"/>
                </c:ext>
              </c:extLst>
            </c:dLbl>
            <c:dLbl>
              <c:idx val="1"/>
              <c:layout>
                <c:manualLayout>
                  <c:x val="-0.22291489742073323"/>
                  <c:y val="5.5215270932074241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233159172661231"/>
                      <c:h val="0.15710094387365461"/>
                    </c:manualLayout>
                  </c15:layout>
                </c:ext>
                <c:ext xmlns:c16="http://schemas.microsoft.com/office/drawing/2014/chart" uri="{C3380CC4-5D6E-409C-BE32-E72D297353CC}">
                  <c16:uniqueId val="{00000003-163A-4BE1-A201-D778E35AE6F6}"/>
                </c:ext>
              </c:extLst>
            </c:dLbl>
            <c:dLbl>
              <c:idx val="2"/>
              <c:layout>
                <c:manualLayout>
                  <c:x val="-0.18497351977475843"/>
                  <c:y val="9.7802404279500446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0068273800804407"/>
                      <c:h val="0.12416596033952151"/>
                    </c:manualLayout>
                  </c15:layout>
                </c:ext>
                <c:ext xmlns:c16="http://schemas.microsoft.com/office/drawing/2014/chart" uri="{C3380CC4-5D6E-409C-BE32-E72D297353CC}">
                  <c16:uniqueId val="{00000004-163A-4BE1-A201-D778E35AE6F6}"/>
                </c:ext>
              </c:extLst>
            </c:dLbl>
            <c:dLbl>
              <c:idx val="3"/>
              <c:layout>
                <c:manualLayout>
                  <c:x val="-0.1514577003716277"/>
                  <c:y val="-5.7642055954108908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029366257590494"/>
                      <c:h val="0.10796385920464265"/>
                    </c:manualLayout>
                  </c15:layout>
                </c:ext>
                <c:ext xmlns:c16="http://schemas.microsoft.com/office/drawing/2014/chart" uri="{C3380CC4-5D6E-409C-BE32-E72D297353CC}">
                  <c16:uniqueId val="{00000005-163A-4BE1-A201-D778E35AE6F6}"/>
                </c:ext>
              </c:extLst>
            </c:dLbl>
            <c:dLbl>
              <c:idx val="4"/>
              <c:layout>
                <c:manualLayout>
                  <c:x val="-0.13938971194519673"/>
                  <c:y val="-7.2708079504767431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660782699760282"/>
                      <c:h val="0.11392246876625794"/>
                    </c:manualLayout>
                  </c15:layout>
                </c:ext>
                <c:ext xmlns:c16="http://schemas.microsoft.com/office/drawing/2014/chart" uri="{C3380CC4-5D6E-409C-BE32-E72D297353CC}">
                  <c16:uniqueId val="{00000006-163A-4BE1-A201-D778E35AE6F6}"/>
                </c:ext>
              </c:extLst>
            </c:dLbl>
            <c:dLbl>
              <c:idx val="5"/>
              <c:layout>
                <c:manualLayout>
                  <c:x val="-0.11215367196334483"/>
                  <c:y val="-0.14107408798123183"/>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760635003089967"/>
                      <c:h val="0.11958618338429032"/>
                    </c:manualLayout>
                  </c15:layout>
                </c:ext>
                <c:ext xmlns:c16="http://schemas.microsoft.com/office/drawing/2014/chart" uri="{C3380CC4-5D6E-409C-BE32-E72D297353CC}">
                  <c16:uniqueId val="{00000007-163A-4BE1-A201-D778E35AE6F6}"/>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163A-4BE1-A201-D778E35AE6F6}"/>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163A-4BE1-A201-D778E35AE6F6}"/>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163A-4BE1-A201-D778E35AE6F6}"/>
                </c:ext>
              </c:extLst>
            </c:dLbl>
            <c:dLbl>
              <c:idx val="9"/>
              <c:delete val="1"/>
              <c:extLst>
                <c:ext xmlns:c15="http://schemas.microsoft.com/office/drawing/2012/chart" uri="{CE6537A1-D6FC-4f65-9D91-7224C49458BB}"/>
                <c:ext xmlns:c16="http://schemas.microsoft.com/office/drawing/2014/chart" uri="{C3380CC4-5D6E-409C-BE32-E72D297353CC}">
                  <c16:uniqueId val="{0000000B-163A-4BE1-A201-D778E35AE6F6}"/>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マグネシウム等鋳造</c:v>
                </c:pt>
                <c:pt idx="3">
                  <c:v>半導体製造</c:v>
                </c:pt>
                <c:pt idx="4">
                  <c:v>液晶製造</c:v>
                </c:pt>
                <c:pt idx="5">
                  <c:v>SF6 製造時の漏出</c:v>
                </c:pt>
              </c:strCache>
            </c:strRef>
          </c:cat>
          <c:val>
            <c:numRef>
              <c:f>'7.F-gas'!$AX$58:$AX$63</c:f>
              <c:numCache>
                <c:formatCode>0.0%</c:formatCode>
                <c:ptCount val="6"/>
                <c:pt idx="0">
                  <c:v>0.40696446733667679</c:v>
                </c:pt>
                <c:pt idx="1">
                  <c:v>0.30580519775369103</c:v>
                </c:pt>
                <c:pt idx="2">
                  <c:v>7.5934441427807586E-2</c:v>
                </c:pt>
                <c:pt idx="3">
                  <c:v>8.6337033312492095E-2</c:v>
                </c:pt>
                <c:pt idx="4">
                  <c:v>8.0808406367735813E-2</c:v>
                </c:pt>
                <c:pt idx="5">
                  <c:v>4.4150453801596705E-2</c:v>
                </c:pt>
              </c:numCache>
            </c:numRef>
          </c:val>
          <c:extLst>
            <c:ext xmlns:c16="http://schemas.microsoft.com/office/drawing/2014/chart" uri="{C3380CC4-5D6E-409C-BE32-E72D297353CC}">
              <c16:uniqueId val="{0000000C-163A-4BE1-A201-D778E35AE6F6}"/>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29802968065214"/>
          <c:y val="0.22388814750148858"/>
          <c:w val="0.51569618723703059"/>
          <c:h val="0.63361916641520455"/>
        </c:manualLayout>
      </c:layout>
      <c:doughnutChart>
        <c:varyColors val="1"/>
        <c:ser>
          <c:idx val="1"/>
          <c:order val="0"/>
          <c:tx>
            <c:strRef>
              <c:f>'リンク切公表時非表示（グラフの添え物）'!$BB$49</c:f>
              <c:strCache>
                <c:ptCount val="1"/>
                <c:pt idx="0">
                  <c:v>2017年</c:v>
                </c:pt>
              </c:strCache>
            </c:strRef>
          </c:tx>
          <c:spPr>
            <a:noFill/>
            <a:ln>
              <a:noFill/>
            </a:ln>
          </c:spPr>
          <c:dLbls>
            <c:dLbl>
              <c:idx val="0"/>
              <c:layout>
                <c:manualLayout>
                  <c:x val="5.4921770787685576E-3"/>
                  <c:y val="-0.13082928170049707"/>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49067746116995126"/>
                      <c:h val="0.12646473317852946"/>
                    </c:manualLayout>
                  </c15:layout>
                  <c15:dlblFieldTable/>
                  <c15:showDataLabelsRange val="0"/>
                </c:ext>
                <c:ext xmlns:c16="http://schemas.microsoft.com/office/drawing/2014/chart" uri="{C3380CC4-5D6E-409C-BE32-E72D297353CC}">
                  <c16:uniqueId val="{00000000-26BC-4725-A87F-A0ADF391034A}"/>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マグネシウム等鋳造</c:v>
                </c:pt>
                <c:pt idx="3">
                  <c:v>半導体製造</c:v>
                </c:pt>
                <c:pt idx="4">
                  <c:v>液晶製造</c:v>
                </c:pt>
                <c:pt idx="5">
                  <c:v>SF6 製造時の漏出</c:v>
                </c:pt>
              </c:strCache>
            </c:strRef>
          </c:cat>
          <c:val>
            <c:numRef>
              <c:f>'リンク切公表時非表示（グラフの添え物）'!$BB$59</c:f>
              <c:numCache>
                <c:formatCode>#,##0"万トン"</c:formatCode>
                <c:ptCount val="1"/>
                <c:pt idx="0">
                  <c:v>210</c:v>
                </c:pt>
              </c:numCache>
            </c:numRef>
          </c:val>
          <c:extLst>
            <c:ext xmlns:c16="http://schemas.microsoft.com/office/drawing/2014/chart" uri="{C3380CC4-5D6E-409C-BE32-E72D297353CC}">
              <c16:uniqueId val="{00000001-26BC-4725-A87F-A0ADF391034A}"/>
            </c:ext>
          </c:extLst>
        </c:ser>
        <c:ser>
          <c:idx val="0"/>
          <c:order val="1"/>
          <c:tx>
            <c:strRef>
              <c:f>'7.F-gas'!$BB$38</c:f>
              <c:strCache>
                <c:ptCount val="1"/>
                <c:pt idx="0">
                  <c:v>2017</c:v>
                </c:pt>
              </c:strCache>
            </c:strRef>
          </c:tx>
          <c:spPr>
            <a:ln>
              <a:solidFill>
                <a:schemeClr val="tx1"/>
              </a:solidFill>
            </a:ln>
          </c:spPr>
          <c:dLbls>
            <c:dLbl>
              <c:idx val="0"/>
              <c:layout>
                <c:manualLayout>
                  <c:x val="4.5565960628635493E-2"/>
                  <c:y val="-0.1905604081915867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665719017497653"/>
                      <c:h val="0.10302174084933412"/>
                    </c:manualLayout>
                  </c15:layout>
                </c:ext>
                <c:ext xmlns:c16="http://schemas.microsoft.com/office/drawing/2014/chart" uri="{C3380CC4-5D6E-409C-BE32-E72D297353CC}">
                  <c16:uniqueId val="{00000002-26BC-4725-A87F-A0ADF391034A}"/>
                </c:ext>
              </c:extLst>
            </c:dLbl>
            <c:dLbl>
              <c:idx val="1"/>
              <c:layout>
                <c:manualLayout>
                  <c:x val="-0.18979126181077455"/>
                  <c:y val="5.8244272715096926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659327857864883"/>
                      <c:h val="0.14209303614008081"/>
                    </c:manualLayout>
                  </c15:layout>
                </c:ext>
                <c:ext xmlns:c16="http://schemas.microsoft.com/office/drawing/2014/chart" uri="{C3380CC4-5D6E-409C-BE32-E72D297353CC}">
                  <c16:uniqueId val="{00000003-26BC-4725-A87F-A0ADF391034A}"/>
                </c:ext>
              </c:extLst>
            </c:dLbl>
            <c:dLbl>
              <c:idx val="2"/>
              <c:layout>
                <c:manualLayout>
                  <c:x val="-0.16981009827353527"/>
                  <c:y val="0.1161107257008060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897202861713017"/>
                      <c:h val="0.1201170438961386"/>
                    </c:manualLayout>
                  </c15:layout>
                </c:ext>
                <c:ext xmlns:c16="http://schemas.microsoft.com/office/drawing/2014/chart" uri="{C3380CC4-5D6E-409C-BE32-E72D297353CC}">
                  <c16:uniqueId val="{00000004-26BC-4725-A87F-A0ADF391034A}"/>
                </c:ext>
              </c:extLst>
            </c:dLbl>
            <c:dLbl>
              <c:idx val="3"/>
              <c:layout>
                <c:manualLayout>
                  <c:x val="-0.13849913034874919"/>
                  <c:y val="-3.2343137397283776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787595835655394"/>
                      <c:h val="0.10796384539625319"/>
                    </c:manualLayout>
                  </c15:layout>
                </c:ext>
                <c:ext xmlns:c16="http://schemas.microsoft.com/office/drawing/2014/chart" uri="{C3380CC4-5D6E-409C-BE32-E72D297353CC}">
                  <c16:uniqueId val="{00000005-26BC-4725-A87F-A0ADF391034A}"/>
                </c:ext>
              </c:extLst>
            </c:dLbl>
            <c:dLbl>
              <c:idx val="4"/>
              <c:layout>
                <c:manualLayout>
                  <c:x val="-0.13639625102167058"/>
                  <c:y val="-8.021211030768742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3696996255662144"/>
                      <c:h val="9.8914705665616179E-2"/>
                    </c:manualLayout>
                  </c15:layout>
                </c:ext>
                <c:ext xmlns:c16="http://schemas.microsoft.com/office/drawing/2014/chart" uri="{C3380CC4-5D6E-409C-BE32-E72D297353CC}">
                  <c16:uniqueId val="{00000006-26BC-4725-A87F-A0ADF391034A}"/>
                </c:ext>
              </c:extLst>
            </c:dLbl>
            <c:dLbl>
              <c:idx val="5"/>
              <c:layout>
                <c:manualLayout>
                  <c:x val="-5.2459911331908263E-2"/>
                  <c:y val="-0.13015436815236398"/>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017281390951684"/>
                      <c:h val="0.10457838544650258"/>
                    </c:manualLayout>
                  </c15:layout>
                </c:ext>
                <c:ext xmlns:c16="http://schemas.microsoft.com/office/drawing/2014/chart" uri="{C3380CC4-5D6E-409C-BE32-E72D297353CC}">
                  <c16:uniqueId val="{00000007-26BC-4725-A87F-A0ADF391034A}"/>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26BC-4725-A87F-A0ADF391034A}"/>
                </c:ext>
              </c:extLst>
            </c:dLbl>
            <c:dLbl>
              <c:idx val="7"/>
              <c:layout>
                <c:manualLayout>
                  <c:x val="0.1393174047597264"/>
                  <c:y val="-0.19764944629931169"/>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26BC-4725-A87F-A0ADF391034A}"/>
                </c:ext>
              </c:extLst>
            </c:dLbl>
            <c:dLbl>
              <c:idx val="8"/>
              <c:layout>
                <c:manualLayout>
                  <c:x val="0.16894859471325335"/>
                  <c:y val="-0.15292684411204183"/>
                </c:manualLayout>
              </c:layout>
              <c:numFmt formatCode="0.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26BC-4725-A87F-A0ADF391034A}"/>
                </c:ext>
              </c:extLst>
            </c:dLbl>
            <c:dLbl>
              <c:idx val="9"/>
              <c:delete val="1"/>
              <c:extLst>
                <c:ext xmlns:c15="http://schemas.microsoft.com/office/drawing/2012/chart" uri="{CE6537A1-D6FC-4f65-9D91-7224C49458BB}"/>
                <c:ext xmlns:c16="http://schemas.microsoft.com/office/drawing/2014/chart" uri="{C3380CC4-5D6E-409C-BE32-E72D297353CC}">
                  <c16:uniqueId val="{0000000B-26BC-4725-A87F-A0ADF391034A}"/>
                </c:ext>
              </c:extLst>
            </c:dLbl>
            <c:numFmt formatCode="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マグネシウム等鋳造</c:v>
                </c:pt>
                <c:pt idx="3">
                  <c:v>半導体製造</c:v>
                </c:pt>
                <c:pt idx="4">
                  <c:v>液晶製造</c:v>
                </c:pt>
                <c:pt idx="5">
                  <c:v>SF6 製造時の漏出</c:v>
                </c:pt>
              </c:strCache>
            </c:strRef>
          </c:cat>
          <c:val>
            <c:numRef>
              <c:f>'7.F-gas'!$BB$58:$BB$63</c:f>
              <c:numCache>
                <c:formatCode>0.0%</c:formatCode>
                <c:ptCount val="6"/>
                <c:pt idx="0">
                  <c:v>0.40543077838024738</c:v>
                </c:pt>
                <c:pt idx="1">
                  <c:v>0.29035248897956423</c:v>
                </c:pt>
                <c:pt idx="2">
                  <c:v>0.11532693363197197</c:v>
                </c:pt>
                <c:pt idx="3">
                  <c:v>9.3645344065712594E-2</c:v>
                </c:pt>
                <c:pt idx="4">
                  <c:v>7.6183475990316829E-2</c:v>
                </c:pt>
                <c:pt idx="5">
                  <c:v>1.906097895218687E-2</c:v>
                </c:pt>
              </c:numCache>
            </c:numRef>
          </c:val>
          <c:extLst>
            <c:ext xmlns:c16="http://schemas.microsoft.com/office/drawing/2014/chart" uri="{C3380CC4-5D6E-409C-BE32-E72D297353CC}">
              <c16:uniqueId val="{0000000C-26BC-4725-A87F-A0ADF391034A}"/>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384978507943399"/>
          <c:y val="0.23863068101512444"/>
          <c:w val="0.61562477785595149"/>
          <c:h val="0.72179116567170143"/>
        </c:manualLayout>
      </c:layout>
      <c:doughnutChart>
        <c:varyColors val="1"/>
        <c:ser>
          <c:idx val="1"/>
          <c:order val="0"/>
          <c:tx>
            <c:strRef>
              <c:f>'リンク切公表時非表示（グラフの添え物）'!$BB$49</c:f>
              <c:strCache>
                <c:ptCount val="1"/>
                <c:pt idx="0">
                  <c:v>2017年</c:v>
                </c:pt>
              </c:strCache>
            </c:strRef>
          </c:tx>
          <c:spPr>
            <a:noFill/>
            <a:ln>
              <a:noFill/>
            </a:ln>
          </c:spPr>
          <c:dLbls>
            <c:dLbl>
              <c:idx val="0"/>
              <c:layout>
                <c:manualLayout>
                  <c:x val="-1.4655087831871383E-3"/>
                  <c:y val="-0.14263707735630582"/>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9996988976789989"/>
                      <c:h val="0.14226281660843074"/>
                    </c:manualLayout>
                  </c15:layout>
                  <c15:dlblFieldTable/>
                  <c15:showDataLabelsRange val="0"/>
                </c:ext>
                <c:ext xmlns:c16="http://schemas.microsoft.com/office/drawing/2014/chart" uri="{C3380CC4-5D6E-409C-BE32-E72D297353CC}">
                  <c16:uniqueId val="{00000000-3640-4A56-BD8D-24180384695B}"/>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NF3 製造時の漏出</c:v>
                </c:pt>
                <c:pt idx="1">
                  <c:v>半導体製造</c:v>
                </c:pt>
                <c:pt idx="2">
                  <c:v>液晶製造</c:v>
                </c:pt>
              </c:strCache>
            </c:strRef>
          </c:cat>
          <c:val>
            <c:numRef>
              <c:f>'リンク切公表時非表示（グラフの添え物）'!$BB$62</c:f>
              <c:numCache>
                <c:formatCode>#,##0"万トン"</c:formatCode>
                <c:ptCount val="1"/>
                <c:pt idx="0">
                  <c:v>44.977529760978157</c:v>
                </c:pt>
              </c:numCache>
            </c:numRef>
          </c:val>
          <c:extLst>
            <c:ext xmlns:c16="http://schemas.microsoft.com/office/drawing/2014/chart" uri="{C3380CC4-5D6E-409C-BE32-E72D297353CC}">
              <c16:uniqueId val="{00000001-3640-4A56-BD8D-24180384695B}"/>
            </c:ext>
          </c:extLst>
        </c:ser>
        <c:ser>
          <c:idx val="0"/>
          <c:order val="1"/>
          <c:tx>
            <c:strRef>
              <c:f>'7.F-gas'!$BB$38</c:f>
              <c:strCache>
                <c:ptCount val="1"/>
                <c:pt idx="0">
                  <c:v>2017</c:v>
                </c:pt>
              </c:strCache>
            </c:strRef>
          </c:tx>
          <c:spPr>
            <a:ln>
              <a:solidFill>
                <a:schemeClr val="tx1"/>
              </a:solidFill>
            </a:ln>
          </c:spPr>
          <c:dLbls>
            <c:dLbl>
              <c:idx val="0"/>
              <c:layout>
                <c:manualLayout>
                  <c:x val="6.1370545327656768E-2"/>
                  <c:y val="-0.32777049608404735"/>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1439569115551125"/>
                      <c:h val="0.11912012914372562"/>
                    </c:manualLayout>
                  </c15:layout>
                </c:ext>
                <c:ext xmlns:c16="http://schemas.microsoft.com/office/drawing/2014/chart" uri="{C3380CC4-5D6E-409C-BE32-E72D297353CC}">
                  <c16:uniqueId val="{00000002-3640-4A56-BD8D-24180384695B}"/>
                </c:ext>
              </c:extLst>
            </c:dLbl>
            <c:dLbl>
              <c:idx val="1"/>
              <c:layout>
                <c:manualLayout>
                  <c:x val="-0.14779623643721895"/>
                  <c:y val="-0.25261206114679069"/>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699865585112892"/>
                      <c:h val="0.13256784704048799"/>
                    </c:manualLayout>
                  </c15:layout>
                </c:ext>
                <c:ext xmlns:c16="http://schemas.microsoft.com/office/drawing/2014/chart" uri="{C3380CC4-5D6E-409C-BE32-E72D297353CC}">
                  <c16:uniqueId val="{00000003-3640-4A56-BD8D-24180384695B}"/>
                </c:ext>
              </c:extLst>
            </c:dLbl>
            <c:dLbl>
              <c:idx val="2"/>
              <c:layout>
                <c:manualLayout>
                  <c:x val="-5.4309506697634617E-2"/>
                  <c:y val="-0.15527986527880686"/>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796731336994313"/>
                      <c:h val="0.12314636352285525"/>
                    </c:manualLayout>
                  </c15:layout>
                </c:ext>
                <c:ext xmlns:c16="http://schemas.microsoft.com/office/drawing/2014/chart" uri="{C3380CC4-5D6E-409C-BE32-E72D297353CC}">
                  <c16:uniqueId val="{00000004-3640-4A56-BD8D-24180384695B}"/>
                </c:ext>
              </c:extLst>
            </c:dLbl>
            <c:dLbl>
              <c:idx val="3"/>
              <c:layout>
                <c:manualLayout>
                  <c:x val="-8.3790184604984122E-2"/>
                  <c:y val="-0.1604510822204794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5-3640-4A56-BD8D-24180384695B}"/>
                </c:ext>
              </c:extLst>
            </c:dLbl>
            <c:dLbl>
              <c:idx val="4"/>
              <c:layout>
                <c:manualLayout>
                  <c:x val="8.5569536729545675E-2"/>
                  <c:y val="-0.190298217645944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6-3640-4A56-BD8D-24180384695B}"/>
                </c:ext>
              </c:extLst>
            </c:dLbl>
            <c:dLbl>
              <c:idx val="5"/>
              <c:delete val="1"/>
              <c:extLst>
                <c:ext xmlns:c15="http://schemas.microsoft.com/office/drawing/2012/chart" uri="{CE6537A1-D6FC-4f65-9D91-7224C49458BB}"/>
                <c:ext xmlns:c16="http://schemas.microsoft.com/office/drawing/2014/chart" uri="{C3380CC4-5D6E-409C-BE32-E72D297353CC}">
                  <c16:uniqueId val="{00000007-3640-4A56-BD8D-24180384695B}"/>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3640-4A56-BD8D-24180384695B}"/>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3640-4A56-BD8D-24180384695B}"/>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3640-4A56-BD8D-24180384695B}"/>
                </c:ext>
              </c:extLst>
            </c:dLbl>
            <c:dLbl>
              <c:idx val="9"/>
              <c:delete val="1"/>
              <c:extLst>
                <c:ext xmlns:c15="http://schemas.microsoft.com/office/drawing/2012/chart" uri="{CE6537A1-D6FC-4f65-9D91-7224C49458BB}"/>
                <c:ext xmlns:c16="http://schemas.microsoft.com/office/drawing/2014/chart" uri="{C3380CC4-5D6E-409C-BE32-E72D297353CC}">
                  <c16:uniqueId val="{0000000B-3640-4A56-BD8D-24180384695B}"/>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'7.F-gas'!$Y$31:$Y$33</c:f>
              <c:strCache>
                <c:ptCount val="3"/>
                <c:pt idx="0">
                  <c:v>NF3 製造時の漏出</c:v>
                </c:pt>
                <c:pt idx="1">
                  <c:v>半導体製造</c:v>
                </c:pt>
                <c:pt idx="2">
                  <c:v>液晶製造</c:v>
                </c:pt>
              </c:strCache>
            </c:strRef>
          </c:cat>
          <c:val>
            <c:numRef>
              <c:f>'7.F-gas'!$BB$65:$BB$67</c:f>
              <c:numCache>
                <c:formatCode>0.0%</c:formatCode>
                <c:ptCount val="3"/>
                <c:pt idx="0">
                  <c:v>0.52046434206340597</c:v>
                </c:pt>
                <c:pt idx="1">
                  <c:v>0.43075103680998716</c:v>
                </c:pt>
                <c:pt idx="2">
                  <c:v>4.8784621126606857E-2</c:v>
                </c:pt>
              </c:numCache>
            </c:numRef>
          </c:val>
          <c:extLst>
            <c:ext xmlns:c16="http://schemas.microsoft.com/office/drawing/2014/chart" uri="{C3380CC4-5D6E-409C-BE32-E72D297353CC}">
              <c16:uniqueId val="{0000000C-3640-4A56-BD8D-24180384695B}"/>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352012315005361"/>
          <c:y val="0.25179306624347181"/>
          <c:w val="0.65714708493637175"/>
          <c:h val="0.66072952098496607"/>
        </c:manualLayout>
      </c:layout>
      <c:doughnutChart>
        <c:varyColors val="1"/>
        <c:ser>
          <c:idx val="1"/>
          <c:order val="0"/>
          <c:tx>
            <c:strRef>
              <c:f>'リンク切公表時非表示（グラフの添え物）'!$AX$49</c:f>
              <c:strCache>
                <c:ptCount val="1"/>
                <c:pt idx="0">
                  <c:v>2013年</c:v>
                </c:pt>
              </c:strCache>
            </c:strRef>
          </c:tx>
          <c:spPr>
            <a:noFill/>
            <a:ln>
              <a:noFill/>
            </a:ln>
          </c:spPr>
          <c:dLbls>
            <c:dLbl>
              <c:idx val="0"/>
              <c:layout>
                <c:manualLayout>
                  <c:x val="-6.9283375889844017E-3"/>
                  <c:y val="-0.11868750578466604"/>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62010456742626019"/>
                      <c:h val="0.13599421720818827"/>
                    </c:manualLayout>
                  </c15:layout>
                  <c15:dlblFieldTable/>
                  <c15:showDataLabelsRange val="0"/>
                </c:ext>
                <c:ext xmlns:c16="http://schemas.microsoft.com/office/drawing/2014/chart" uri="{C3380CC4-5D6E-409C-BE32-E72D297353CC}">
                  <c16:uniqueId val="{00000000-55EC-4C80-BF84-49DECA114CD9}"/>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NF3 製造時の漏出</c:v>
                </c:pt>
                <c:pt idx="1">
                  <c:v>半導体製造</c:v>
                </c:pt>
                <c:pt idx="2">
                  <c:v>液晶製造</c:v>
                </c:pt>
              </c:strCache>
            </c:strRef>
          </c:cat>
          <c:val>
            <c:numRef>
              <c:f>'リンク切公表時非表示（グラフの添え物）'!$AX$62</c:f>
              <c:numCache>
                <c:formatCode>#,##0"万トン"</c:formatCode>
                <c:ptCount val="1"/>
                <c:pt idx="0">
                  <c:v>160</c:v>
                </c:pt>
              </c:numCache>
            </c:numRef>
          </c:val>
          <c:extLst>
            <c:ext xmlns:c16="http://schemas.microsoft.com/office/drawing/2014/chart" uri="{C3380CC4-5D6E-409C-BE32-E72D297353CC}">
              <c16:uniqueId val="{00000001-55EC-4C80-BF84-49DECA114CD9}"/>
            </c:ext>
          </c:extLst>
        </c:ser>
        <c:ser>
          <c:idx val="0"/>
          <c:order val="1"/>
          <c:tx>
            <c:strRef>
              <c:f>'7.F-gas'!$AX$38</c:f>
              <c:strCache>
                <c:ptCount val="1"/>
                <c:pt idx="0">
                  <c:v>2013</c:v>
                </c:pt>
              </c:strCache>
            </c:strRef>
          </c:tx>
          <c:spPr>
            <a:ln>
              <a:solidFill>
                <a:schemeClr val="tx1"/>
              </a:solidFill>
            </a:ln>
          </c:spPr>
          <c:dLbls>
            <c:dLbl>
              <c:idx val="0"/>
              <c:layout>
                <c:manualLayout>
                  <c:x val="0.21590604073036596"/>
                  <c:y val="-0.5622186417762882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2636828932003642"/>
                      <c:h val="0.12865443119109191"/>
                    </c:manualLayout>
                  </c15:layout>
                </c:ext>
                <c:ext xmlns:c16="http://schemas.microsoft.com/office/drawing/2014/chart" uri="{C3380CC4-5D6E-409C-BE32-E72D297353CC}">
                  <c16:uniqueId val="{00000002-55EC-4C80-BF84-49DECA114CD9}"/>
                </c:ext>
              </c:extLst>
            </c:dLbl>
            <c:dLbl>
              <c:idx val="1"/>
              <c:layout>
                <c:manualLayout>
                  <c:x val="-0.16157313970535062"/>
                  <c:y val="-6.9426723323463835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699852521919013"/>
                      <c:h val="0.10842004022033751"/>
                    </c:manualLayout>
                  </c15:layout>
                </c:ext>
                <c:ext xmlns:c16="http://schemas.microsoft.com/office/drawing/2014/chart" uri="{C3380CC4-5D6E-409C-BE32-E72D297353CC}">
                  <c16:uniqueId val="{00000003-55EC-4C80-BF84-49DECA114CD9}"/>
                </c:ext>
              </c:extLst>
            </c:dLbl>
            <c:dLbl>
              <c:idx val="2"/>
              <c:layout>
                <c:manualLayout>
                  <c:x val="-4.1342617764532942E-2"/>
                  <c:y val="-0.14148031512409387"/>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666691902333381"/>
                      <c:h val="0.11767012540434996"/>
                    </c:manualLayout>
                  </c15:layout>
                </c:ext>
                <c:ext xmlns:c16="http://schemas.microsoft.com/office/drawing/2014/chart" uri="{C3380CC4-5D6E-409C-BE32-E72D297353CC}">
                  <c16:uniqueId val="{00000004-55EC-4C80-BF84-49DECA114CD9}"/>
                </c:ext>
              </c:extLst>
            </c:dLbl>
            <c:dLbl>
              <c:idx val="3"/>
              <c:layout>
                <c:manualLayout>
                  <c:x val="-8.3790184604984122E-2"/>
                  <c:y val="-0.1604510822204794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5-55EC-4C80-BF84-49DECA114CD9}"/>
                </c:ext>
              </c:extLst>
            </c:dLbl>
            <c:dLbl>
              <c:idx val="4"/>
              <c:layout>
                <c:manualLayout>
                  <c:x val="8.5569536729545675E-2"/>
                  <c:y val="-0.190298217645944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6-55EC-4C80-BF84-49DECA114CD9}"/>
                </c:ext>
              </c:extLst>
            </c:dLbl>
            <c:dLbl>
              <c:idx val="5"/>
              <c:delete val="1"/>
              <c:extLst>
                <c:ext xmlns:c15="http://schemas.microsoft.com/office/drawing/2012/chart" uri="{CE6537A1-D6FC-4f65-9D91-7224C49458BB}"/>
                <c:ext xmlns:c16="http://schemas.microsoft.com/office/drawing/2014/chart" uri="{C3380CC4-5D6E-409C-BE32-E72D297353CC}">
                  <c16:uniqueId val="{00000007-55EC-4C80-BF84-49DECA114CD9}"/>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55EC-4C80-BF84-49DECA114CD9}"/>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55EC-4C80-BF84-49DECA114CD9}"/>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55EC-4C80-BF84-49DECA114CD9}"/>
                </c:ext>
              </c:extLst>
            </c:dLbl>
            <c:dLbl>
              <c:idx val="9"/>
              <c:delete val="1"/>
              <c:extLst>
                <c:ext xmlns:c15="http://schemas.microsoft.com/office/drawing/2012/chart" uri="{CE6537A1-D6FC-4f65-9D91-7224C49458BB}"/>
                <c:ext xmlns:c16="http://schemas.microsoft.com/office/drawing/2014/chart" uri="{C3380CC4-5D6E-409C-BE32-E72D297353CC}">
                  <c16:uniqueId val="{0000000B-55EC-4C80-BF84-49DECA114CD9}"/>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'7.F-gas'!$Y$31:$Y$33</c:f>
              <c:strCache>
                <c:ptCount val="3"/>
                <c:pt idx="0">
                  <c:v>NF3 製造時の漏出</c:v>
                </c:pt>
                <c:pt idx="1">
                  <c:v>半導体製造</c:v>
                </c:pt>
                <c:pt idx="2">
                  <c:v>液晶製造</c:v>
                </c:pt>
              </c:strCache>
            </c:strRef>
          </c:cat>
          <c:val>
            <c:numRef>
              <c:f>'7.F-gas'!$AX$65:$AX$67</c:f>
              <c:numCache>
                <c:formatCode>0.0%</c:formatCode>
                <c:ptCount val="3"/>
                <c:pt idx="0">
                  <c:v>0.91890036153147592</c:v>
                </c:pt>
                <c:pt idx="1">
                  <c:v>6.7878846090226527E-2</c:v>
                </c:pt>
                <c:pt idx="2">
                  <c:v>1.322079237829751E-2</c:v>
                </c:pt>
              </c:numCache>
            </c:numRef>
          </c:val>
          <c:extLst>
            <c:ext xmlns:c16="http://schemas.microsoft.com/office/drawing/2014/chart" uri="{C3380CC4-5D6E-409C-BE32-E72D297353CC}">
              <c16:uniqueId val="{0000000C-55EC-4C80-BF84-49DECA114CD9}"/>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60415631805551"/>
          <c:y val="0.16618693066671314"/>
          <c:w val="0.61999683281742546"/>
          <c:h val="0.72581590243237715"/>
        </c:manualLayout>
      </c:layout>
      <c:doughnutChart>
        <c:varyColors val="1"/>
        <c:ser>
          <c:idx val="1"/>
          <c:order val="0"/>
          <c:tx>
            <c:strRef>
              <c:f>'リンク切公表時非表示（グラフの添え物）'!$AP$49</c:f>
              <c:strCache>
                <c:ptCount val="1"/>
                <c:pt idx="0">
                  <c:v>2005年</c:v>
                </c:pt>
              </c:strCache>
            </c:strRef>
          </c:tx>
          <c:spPr>
            <a:noFill/>
            <a:ln>
              <a:noFill/>
            </a:ln>
          </c:spPr>
          <c:dLbls>
            <c:dLbl>
              <c:idx val="0"/>
              <c:layout>
                <c:manualLayout>
                  <c:x val="-3.1845073339225555E-3"/>
                  <c:y val="-0.13056356171893693"/>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9676108209364298"/>
                      <c:h val="0.15031206871691347"/>
                    </c:manualLayout>
                  </c15:layout>
                  <c15:dlblFieldTable/>
                  <c15:showDataLabelsRange val="0"/>
                </c:ext>
                <c:ext xmlns:c16="http://schemas.microsoft.com/office/drawing/2014/chart" uri="{C3380CC4-5D6E-409C-BE32-E72D297353CC}">
                  <c16:uniqueId val="{00000000-8C1D-45FF-910B-D2CE11681116}"/>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NF3 製造時の漏出</c:v>
                </c:pt>
                <c:pt idx="1">
                  <c:v>半導体製造</c:v>
                </c:pt>
                <c:pt idx="2">
                  <c:v>液晶製造</c:v>
                </c:pt>
              </c:strCache>
            </c:strRef>
          </c:cat>
          <c:val>
            <c:numRef>
              <c:f>'リンク切公表時非表示（グラフの添え物）'!$AP$62</c:f>
              <c:numCache>
                <c:formatCode>#,##0"万トン"</c:formatCode>
                <c:ptCount val="1"/>
                <c:pt idx="0">
                  <c:v>150</c:v>
                </c:pt>
              </c:numCache>
            </c:numRef>
          </c:val>
          <c:extLst>
            <c:ext xmlns:c16="http://schemas.microsoft.com/office/drawing/2014/chart" uri="{C3380CC4-5D6E-409C-BE32-E72D297353CC}">
              <c16:uniqueId val="{00000001-8C1D-45FF-910B-D2CE11681116}"/>
            </c:ext>
          </c:extLst>
        </c:ser>
        <c:ser>
          <c:idx val="0"/>
          <c:order val="1"/>
          <c:tx>
            <c:strRef>
              <c:f>'7.F-gas'!$AP$38</c:f>
              <c:strCache>
                <c:ptCount val="1"/>
                <c:pt idx="0">
                  <c:v>2005</c:v>
                </c:pt>
              </c:strCache>
            </c:strRef>
          </c:tx>
          <c:spPr>
            <a:ln>
              <a:solidFill>
                <a:schemeClr val="tx1"/>
              </a:solidFill>
            </a:ln>
          </c:spPr>
          <c:dLbls>
            <c:dLbl>
              <c:idx val="0"/>
              <c:layout>
                <c:manualLayout>
                  <c:x val="0.22589198824623355"/>
                  <c:y val="-0.5226356377879644"/>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9723250503839188"/>
                      <c:h val="0.11912009139438227"/>
                    </c:manualLayout>
                  </c15:layout>
                </c:ext>
                <c:ext xmlns:c16="http://schemas.microsoft.com/office/drawing/2014/chart" uri="{C3380CC4-5D6E-409C-BE32-E72D297353CC}">
                  <c16:uniqueId val="{00000002-8C1D-45FF-910B-D2CE11681116}"/>
                </c:ext>
              </c:extLst>
            </c:dLbl>
            <c:dLbl>
              <c:idx val="1"/>
              <c:layout>
                <c:manualLayout>
                  <c:x val="-0.16153240203728342"/>
                  <c:y val="-6.9490469980716563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825297397090249"/>
                      <c:h val="0.1285431564336543"/>
                    </c:manualLayout>
                  </c15:layout>
                </c:ext>
                <c:ext xmlns:c16="http://schemas.microsoft.com/office/drawing/2014/chart" uri="{C3380CC4-5D6E-409C-BE32-E72D297353CC}">
                  <c16:uniqueId val="{00000003-8C1D-45FF-910B-D2CE11681116}"/>
                </c:ext>
              </c:extLst>
            </c:dLbl>
            <c:dLbl>
              <c:idx val="2"/>
              <c:layout>
                <c:manualLayout>
                  <c:x val="-6.4607411477923787E-2"/>
                  <c:y val="-0.146517173682601"/>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79674132103997"/>
                      <c:h val="0.11912167590170353"/>
                    </c:manualLayout>
                  </c15:layout>
                </c:ext>
                <c:ext xmlns:c16="http://schemas.microsoft.com/office/drawing/2014/chart" uri="{C3380CC4-5D6E-409C-BE32-E72D297353CC}">
                  <c16:uniqueId val="{00000004-8C1D-45FF-910B-D2CE11681116}"/>
                </c:ext>
              </c:extLst>
            </c:dLbl>
            <c:dLbl>
              <c:idx val="3"/>
              <c:layout>
                <c:manualLayout>
                  <c:x val="-8.3790184604984122E-2"/>
                  <c:y val="-0.1604510822204794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5-8C1D-45FF-910B-D2CE11681116}"/>
                </c:ext>
              </c:extLst>
            </c:dLbl>
            <c:dLbl>
              <c:idx val="4"/>
              <c:layout>
                <c:manualLayout>
                  <c:x val="8.5569536729545675E-2"/>
                  <c:y val="-0.190298217645944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6-8C1D-45FF-910B-D2CE11681116}"/>
                </c:ext>
              </c:extLst>
            </c:dLbl>
            <c:dLbl>
              <c:idx val="5"/>
              <c:delete val="1"/>
              <c:extLst>
                <c:ext xmlns:c15="http://schemas.microsoft.com/office/drawing/2012/chart" uri="{CE6537A1-D6FC-4f65-9D91-7224C49458BB}"/>
                <c:ext xmlns:c16="http://schemas.microsoft.com/office/drawing/2014/chart" uri="{C3380CC4-5D6E-409C-BE32-E72D297353CC}">
                  <c16:uniqueId val="{00000007-8C1D-45FF-910B-D2CE11681116}"/>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8C1D-45FF-910B-D2CE11681116}"/>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8C1D-45FF-910B-D2CE11681116}"/>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8C1D-45FF-910B-D2CE11681116}"/>
                </c:ext>
              </c:extLst>
            </c:dLbl>
            <c:dLbl>
              <c:idx val="9"/>
              <c:delete val="1"/>
              <c:extLst>
                <c:ext xmlns:c15="http://schemas.microsoft.com/office/drawing/2012/chart" uri="{CE6537A1-D6FC-4f65-9D91-7224C49458BB}"/>
                <c:ext xmlns:c16="http://schemas.microsoft.com/office/drawing/2014/chart" uri="{C3380CC4-5D6E-409C-BE32-E72D297353CC}">
                  <c16:uniqueId val="{0000000B-8C1D-45FF-910B-D2CE11681116}"/>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'7.F-gas'!$Y$31:$Y$33</c:f>
              <c:strCache>
                <c:ptCount val="3"/>
                <c:pt idx="0">
                  <c:v>NF3 製造時の漏出</c:v>
                </c:pt>
                <c:pt idx="1">
                  <c:v>半導体製造</c:v>
                </c:pt>
                <c:pt idx="2">
                  <c:v>液晶製造</c:v>
                </c:pt>
              </c:strCache>
            </c:strRef>
          </c:cat>
          <c:val>
            <c:numRef>
              <c:f>'7.F-gas'!$AP$65:$AP$67</c:f>
              <c:numCache>
                <c:formatCode>0.0%</c:formatCode>
                <c:ptCount val="3"/>
                <c:pt idx="0">
                  <c:v>0.84261438097494479</c:v>
                </c:pt>
                <c:pt idx="1">
                  <c:v>0.10942005833983967</c:v>
                </c:pt>
                <c:pt idx="2">
                  <c:v>4.7965560685215569E-2</c:v>
                </c:pt>
              </c:numCache>
            </c:numRef>
          </c:val>
          <c:extLst>
            <c:ext xmlns:c16="http://schemas.microsoft.com/office/drawing/2014/chart" uri="{C3380CC4-5D6E-409C-BE32-E72D297353CC}">
              <c16:uniqueId val="{0000000C-8C1D-45FF-910B-D2CE11681116}"/>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5915445263772"/>
          <c:y val="0.16372939689294219"/>
          <c:w val="0.67999514475359146"/>
          <c:h val="0.69970551176144768"/>
        </c:manualLayout>
      </c:layout>
      <c:lineChart>
        <c:grouping val="standard"/>
        <c:varyColors val="0"/>
        <c:ser>
          <c:idx val="0"/>
          <c:order val="0"/>
          <c:tx>
            <c:strRef>
              <c:f>'リンク切公表時非表示（グラフの添え物）'!$W$12</c:f>
              <c:strCache>
                <c:ptCount val="1"/>
                <c:pt idx="0">
                  <c:v>非エネルギー起源CO₂</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'1.Total'!$AA$7:$BB$7</c:f>
              <c:numCache>
                <c:formatCode>#,##0.0_ </c:formatCode>
                <c:ptCount val="28"/>
                <c:pt idx="0">
                  <c:v>95.663979511527245</c:v>
                </c:pt>
                <c:pt idx="1">
                  <c:v>96.771562240282563</c:v>
                </c:pt>
                <c:pt idx="2">
                  <c:v>98.24783536925122</c:v>
                </c:pt>
                <c:pt idx="3">
                  <c:v>95.771651323768168</c:v>
                </c:pt>
                <c:pt idx="4" formatCode="#,##0_ ">
                  <c:v>100.71230080551052</c:v>
                </c:pt>
                <c:pt idx="5" formatCode="#,##0_ ">
                  <c:v>101.78327657271379</c:v>
                </c:pt>
                <c:pt idx="6" formatCode="#,##0_ ">
                  <c:v>102.92792867620557</c:v>
                </c:pt>
                <c:pt idx="7" formatCode="#,##0_ ">
                  <c:v>101.84106444720177</c:v>
                </c:pt>
                <c:pt idx="8">
                  <c:v>95.5641247608078</c:v>
                </c:pt>
                <c:pt idx="9">
                  <c:v>95.792120272323203</c:v>
                </c:pt>
                <c:pt idx="10">
                  <c:v>97.818533578603578</c:v>
                </c:pt>
                <c:pt idx="11">
                  <c:v>95.69473993316862</c:v>
                </c:pt>
                <c:pt idx="12">
                  <c:v>92.991836254434574</c:v>
                </c:pt>
                <c:pt idx="13">
                  <c:v>92.768504345256773</c:v>
                </c:pt>
                <c:pt idx="14">
                  <c:v>91.775119644898183</c:v>
                </c:pt>
                <c:pt idx="15">
                  <c:v>91.767852358561925</c:v>
                </c:pt>
                <c:pt idx="16">
                  <c:v>90.215207392905612</c:v>
                </c:pt>
                <c:pt idx="17">
                  <c:v>90.003739295820068</c:v>
                </c:pt>
                <c:pt idx="18">
                  <c:v>86.68352708429579</c:v>
                </c:pt>
                <c:pt idx="19">
                  <c:v>77.134979085717546</c:v>
                </c:pt>
                <c:pt idx="20">
                  <c:v>78.605346436923838</c:v>
                </c:pt>
                <c:pt idx="21">
                  <c:v>77.72429602819355</c:v>
                </c:pt>
                <c:pt idx="22">
                  <c:v>79.59187900851154</c:v>
                </c:pt>
                <c:pt idx="23">
                  <c:v>80.897447723200116</c:v>
                </c:pt>
                <c:pt idx="24">
                  <c:v>79.336045683718766</c:v>
                </c:pt>
                <c:pt idx="25">
                  <c:v>78.449727693834561</c:v>
                </c:pt>
                <c:pt idx="26">
                  <c:v>78.62859514301563</c:v>
                </c:pt>
                <c:pt idx="27">
                  <c:v>79.264149104640367</c:v>
                </c:pt>
              </c:numCache>
            </c:numRef>
          </c:val>
          <c:smooth val="0"/>
          <c:extLst>
            <c:ext xmlns:c16="http://schemas.microsoft.com/office/drawing/2014/chart" uri="{C3380CC4-5D6E-409C-BE32-E72D297353CC}">
              <c16:uniqueId val="{00000000-33AE-4DB0-8707-4A0DD538BA66}"/>
            </c:ext>
          </c:extLst>
        </c:ser>
        <c:ser>
          <c:idx val="1"/>
          <c:order val="1"/>
          <c:tx>
            <c:strRef>
              <c:f>'リンク切公表時非表示（グラフの添え物）'!$W$13</c:f>
              <c:strCache>
                <c:ptCount val="1"/>
                <c:pt idx="0">
                  <c:v>CH₄</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'1.Total'!$AA$8:$BB$8</c:f>
              <c:numCache>
                <c:formatCode>#,##0.0_ </c:formatCode>
                <c:ptCount val="28"/>
                <c:pt idx="0">
                  <c:v>44.338659209245968</c:v>
                </c:pt>
                <c:pt idx="1">
                  <c:v>43.114905805150038</c:v>
                </c:pt>
                <c:pt idx="2">
                  <c:v>43.95647407774964</c:v>
                </c:pt>
                <c:pt idx="3">
                  <c:v>39.864110347126399</c:v>
                </c:pt>
                <c:pt idx="4">
                  <c:v>43.251451293520063</c:v>
                </c:pt>
                <c:pt idx="5">
                  <c:v>41.760399251872137</c:v>
                </c:pt>
                <c:pt idx="6">
                  <c:v>40.550278692638749</c:v>
                </c:pt>
                <c:pt idx="7">
                  <c:v>39.806113401195454</c:v>
                </c:pt>
                <c:pt idx="8">
                  <c:v>37.949906160797745</c:v>
                </c:pt>
                <c:pt idx="9">
                  <c:v>37.796060224399199</c:v>
                </c:pt>
                <c:pt idx="10">
                  <c:v>37.778667880382038</c:v>
                </c:pt>
                <c:pt idx="11">
                  <c:v>36.741693719910472</c:v>
                </c:pt>
                <c:pt idx="12">
                  <c:v>36.131563573720769</c:v>
                </c:pt>
                <c:pt idx="13">
                  <c:v>34.678135485631543</c:v>
                </c:pt>
                <c:pt idx="14">
                  <c:v>35.750062370576629</c:v>
                </c:pt>
                <c:pt idx="15">
                  <c:v>35.551477437271316</c:v>
                </c:pt>
                <c:pt idx="16">
                  <c:v>35.058924835635111</c:v>
                </c:pt>
                <c:pt idx="17">
                  <c:v>35.362568598944137</c:v>
                </c:pt>
                <c:pt idx="18">
                  <c:v>35.046141125976604</c:v>
                </c:pt>
                <c:pt idx="19">
                  <c:v>34.135765341556478</c:v>
                </c:pt>
                <c:pt idx="20">
                  <c:v>34.742720870507625</c:v>
                </c:pt>
                <c:pt idx="21">
                  <c:v>33.694356649928316</c:v>
                </c:pt>
                <c:pt idx="22">
                  <c:v>32.854983223639373</c:v>
                </c:pt>
                <c:pt idx="23">
                  <c:v>32.518656537921366</c:v>
                </c:pt>
                <c:pt idx="24">
                  <c:v>31.882140893859063</c:v>
                </c:pt>
                <c:pt idx="25">
                  <c:v>31.143246389339073</c:v>
                </c:pt>
                <c:pt idx="26">
                  <c:v>30.767806678547771</c:v>
                </c:pt>
                <c:pt idx="27">
                  <c:v>30.527879886629574</c:v>
                </c:pt>
              </c:numCache>
            </c:numRef>
          </c:val>
          <c:smooth val="0"/>
          <c:extLst>
            <c:ext xmlns:c16="http://schemas.microsoft.com/office/drawing/2014/chart" uri="{C3380CC4-5D6E-409C-BE32-E72D297353CC}">
              <c16:uniqueId val="{00000001-33AE-4DB0-8707-4A0DD538BA66}"/>
            </c:ext>
          </c:extLst>
        </c:ser>
        <c:ser>
          <c:idx val="2"/>
          <c:order val="2"/>
          <c:tx>
            <c:strRef>
              <c:f>'リンク切公表時非表示（グラフの添え物）'!$W$14</c:f>
              <c:strCache>
                <c:ptCount val="1"/>
                <c:pt idx="0">
                  <c:v>N₂O</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'1.Total'!$AA$9:$BB$9</c:f>
              <c:numCache>
                <c:formatCode>#,##0.0_ </c:formatCode>
                <c:ptCount val="28"/>
                <c:pt idx="0">
                  <c:v>31.74746976395268</c:v>
                </c:pt>
                <c:pt idx="1">
                  <c:v>31.448155436773142</c:v>
                </c:pt>
                <c:pt idx="2">
                  <c:v>31.608967513417301</c:v>
                </c:pt>
                <c:pt idx="3">
                  <c:v>31.473051406112813</c:v>
                </c:pt>
                <c:pt idx="4">
                  <c:v>32.743829463247828</c:v>
                </c:pt>
                <c:pt idx="5">
                  <c:v>33.046127222168586</c:v>
                </c:pt>
                <c:pt idx="6">
                  <c:v>34.167173234167294</c:v>
                </c:pt>
                <c:pt idx="7">
                  <c:v>34.952449490131023</c:v>
                </c:pt>
                <c:pt idx="8">
                  <c:v>33.356377805316221</c:v>
                </c:pt>
                <c:pt idx="9">
                  <c:v>27.182558708581798</c:v>
                </c:pt>
                <c:pt idx="10">
                  <c:v>29.693226758562762</c:v>
                </c:pt>
                <c:pt idx="11">
                  <c:v>26.143916633785519</c:v>
                </c:pt>
                <c:pt idx="12">
                  <c:v>25.612433923344923</c:v>
                </c:pt>
                <c:pt idx="13">
                  <c:v>25.473483565463734</c:v>
                </c:pt>
                <c:pt idx="14">
                  <c:v>25.320689106599968</c:v>
                </c:pt>
                <c:pt idx="15">
                  <c:v>24.900240537963988</c:v>
                </c:pt>
                <c:pt idx="16">
                  <c:v>24.824206814803684</c:v>
                </c:pt>
                <c:pt idx="17">
                  <c:v>24.211204080446439</c:v>
                </c:pt>
                <c:pt idx="18">
                  <c:v>23.451443883000863</c:v>
                </c:pt>
                <c:pt idx="19">
                  <c:v>22.84576253326189</c:v>
                </c:pt>
                <c:pt idx="20">
                  <c:v>22.296215244901017</c:v>
                </c:pt>
                <c:pt idx="21">
                  <c:v>21.855294407094224</c:v>
                </c:pt>
                <c:pt idx="22">
                  <c:v>21.516563921788844</c:v>
                </c:pt>
                <c:pt idx="23">
                  <c:v>21.589152464391642</c:v>
                </c:pt>
                <c:pt idx="24">
                  <c:v>21.204639633409652</c:v>
                </c:pt>
                <c:pt idx="25">
                  <c:v>20.831956220116286</c:v>
                </c:pt>
                <c:pt idx="26">
                  <c:v>20.472153185109804</c:v>
                </c:pt>
                <c:pt idx="27">
                  <c:v>20.446893631500977</c:v>
                </c:pt>
              </c:numCache>
            </c:numRef>
          </c:val>
          <c:smooth val="0"/>
          <c:extLst>
            <c:ext xmlns:c16="http://schemas.microsoft.com/office/drawing/2014/chart" uri="{C3380CC4-5D6E-409C-BE32-E72D297353CC}">
              <c16:uniqueId val="{00000002-33AE-4DB0-8707-4A0DD538BA66}"/>
            </c:ext>
          </c:extLst>
        </c:ser>
        <c:ser>
          <c:idx val="3"/>
          <c:order val="3"/>
          <c:tx>
            <c:strRef>
              <c:f>'リンク切公表時非表示（グラフの添え物）'!$W$15</c:f>
              <c:strCache>
                <c:ptCount val="1"/>
                <c:pt idx="0">
                  <c:v>HFCs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'1.Total'!$AA$11:$BB$11</c:f>
              <c:numCache>
                <c:formatCode>#,##0.0_ </c:formatCode>
                <c:ptCount val="28"/>
                <c:pt idx="0">
                  <c:v>15.9323098610065</c:v>
                </c:pt>
                <c:pt idx="1">
                  <c:v>17.349612944863189</c:v>
                </c:pt>
                <c:pt idx="2">
                  <c:v>17.76722403564693</c:v>
                </c:pt>
                <c:pt idx="3">
                  <c:v>18.129158284890007</c:v>
                </c:pt>
                <c:pt idx="4">
                  <c:v>21.051895213035113</c:v>
                </c:pt>
                <c:pt idx="5">
                  <c:v>25.213191034391045</c:v>
                </c:pt>
                <c:pt idx="6">
                  <c:v>24.598107256849218</c:v>
                </c:pt>
                <c:pt idx="7">
                  <c:v>24.436792431397134</c:v>
                </c:pt>
                <c:pt idx="8">
                  <c:v>23.742102500183375</c:v>
                </c:pt>
                <c:pt idx="9">
                  <c:v>24.368275903524488</c:v>
                </c:pt>
                <c:pt idx="10">
                  <c:v>22.851998107079659</c:v>
                </c:pt>
                <c:pt idx="11">
                  <c:v>19.462521407101939</c:v>
                </c:pt>
                <c:pt idx="12">
                  <c:v>16.236391797572242</c:v>
                </c:pt>
                <c:pt idx="13">
                  <c:v>16.228364874053739</c:v>
                </c:pt>
                <c:pt idx="14">
                  <c:v>12.420918895123924</c:v>
                </c:pt>
                <c:pt idx="15">
                  <c:v>12.781828283938269</c:v>
                </c:pt>
                <c:pt idx="16">
                  <c:v>14.6270621674769</c:v>
                </c:pt>
                <c:pt idx="17">
                  <c:v>16.707189370320666</c:v>
                </c:pt>
                <c:pt idx="18">
                  <c:v>19.284929277060357</c:v>
                </c:pt>
                <c:pt idx="19">
                  <c:v>20.937326092711235</c:v>
                </c:pt>
                <c:pt idx="20">
                  <c:v>23.305227292766361</c:v>
                </c:pt>
                <c:pt idx="21">
                  <c:v>26.071497147355043</c:v>
                </c:pt>
                <c:pt idx="22">
                  <c:v>29.348604344244389</c:v>
                </c:pt>
                <c:pt idx="23">
                  <c:v>32.09456583009699</c:v>
                </c:pt>
                <c:pt idx="24">
                  <c:v>35.765730675399027</c:v>
                </c:pt>
                <c:pt idx="25">
                  <c:v>39.242603431142534</c:v>
                </c:pt>
                <c:pt idx="26">
                  <c:v>42.519383499832976</c:v>
                </c:pt>
                <c:pt idx="27">
                  <c:v>45.738846725410959</c:v>
                </c:pt>
              </c:numCache>
            </c:numRef>
          </c:val>
          <c:smooth val="0"/>
          <c:extLst>
            <c:ext xmlns:c16="http://schemas.microsoft.com/office/drawing/2014/chart" uri="{C3380CC4-5D6E-409C-BE32-E72D297353CC}">
              <c16:uniqueId val="{00000003-33AE-4DB0-8707-4A0DD538BA66}"/>
            </c:ext>
          </c:extLst>
        </c:ser>
        <c:ser>
          <c:idx val="4"/>
          <c:order val="4"/>
          <c:tx>
            <c:strRef>
              <c:f>'リンク切公表時非表示（グラフの添え物）'!$W$16</c:f>
              <c:strCache>
                <c:ptCount val="1"/>
                <c:pt idx="0">
                  <c:v>PFCs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'1.Total'!$AA$12:$BB$12</c:f>
              <c:numCache>
                <c:formatCode>#,##0.0_ </c:formatCode>
                <c:ptCount val="28"/>
                <c:pt idx="0">
                  <c:v>6.5392993330603124</c:v>
                </c:pt>
                <c:pt idx="1">
                  <c:v>7.5069220881606293</c:v>
                </c:pt>
                <c:pt idx="2">
                  <c:v>7.6172931076973525</c:v>
                </c:pt>
                <c:pt idx="3">
                  <c:v>10.942797023893531</c:v>
                </c:pt>
                <c:pt idx="4">
                  <c:v>13.443461837094947</c:v>
                </c:pt>
                <c:pt idx="5">
                  <c:v>17.609918599177117</c:v>
                </c:pt>
                <c:pt idx="6">
                  <c:v>18.258177043160494</c:v>
                </c:pt>
                <c:pt idx="7">
                  <c:v>19.984282883097684</c:v>
                </c:pt>
                <c:pt idx="8">
                  <c:v>16.568476128945992</c:v>
                </c:pt>
                <c:pt idx="9">
                  <c:v>13.118064707488832</c:v>
                </c:pt>
                <c:pt idx="10">
                  <c:v>11.873109881357884</c:v>
                </c:pt>
                <c:pt idx="11">
                  <c:v>9.8784684342627678</c:v>
                </c:pt>
                <c:pt idx="12">
                  <c:v>9.1994397103048353</c:v>
                </c:pt>
                <c:pt idx="13">
                  <c:v>8.8542056268787857</c:v>
                </c:pt>
                <c:pt idx="14">
                  <c:v>9.216640483583598</c:v>
                </c:pt>
                <c:pt idx="15">
                  <c:v>8.6233516588427417</c:v>
                </c:pt>
                <c:pt idx="16">
                  <c:v>8.9987757459274516</c:v>
                </c:pt>
                <c:pt idx="17">
                  <c:v>7.9168495857216747</c:v>
                </c:pt>
                <c:pt idx="18">
                  <c:v>5.7434047787878875</c:v>
                </c:pt>
                <c:pt idx="19">
                  <c:v>4.0468721450282388</c:v>
                </c:pt>
                <c:pt idx="20">
                  <c:v>4.2495437036642674</c:v>
                </c:pt>
                <c:pt idx="21">
                  <c:v>3.7554464923644928</c:v>
                </c:pt>
                <c:pt idx="22">
                  <c:v>3.4363283067771979</c:v>
                </c:pt>
                <c:pt idx="23">
                  <c:v>3.2800593072681292</c:v>
                </c:pt>
                <c:pt idx="24">
                  <c:v>3.361425307453592</c:v>
                </c:pt>
                <c:pt idx="25">
                  <c:v>3.3081046771154901</c:v>
                </c:pt>
                <c:pt idx="26">
                  <c:v>3.3753293478526576</c:v>
                </c:pt>
                <c:pt idx="27">
                  <c:v>3.5130338025646863</c:v>
                </c:pt>
              </c:numCache>
            </c:numRef>
          </c:val>
          <c:smooth val="0"/>
          <c:extLst>
            <c:ext xmlns:c16="http://schemas.microsoft.com/office/drawing/2014/chart" uri="{C3380CC4-5D6E-409C-BE32-E72D297353CC}">
              <c16:uniqueId val="{00000004-33AE-4DB0-8707-4A0DD538BA66}"/>
            </c:ext>
          </c:extLst>
        </c:ser>
        <c:ser>
          <c:idx val="5"/>
          <c:order val="5"/>
          <c:tx>
            <c:strRef>
              <c:f>'リンク切公表時非表示（グラフの添え物）'!$W$17</c:f>
              <c:strCache>
                <c:ptCount val="1"/>
                <c:pt idx="0">
                  <c:v>SF₆</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'1.Total'!$AA$13:$BB$13</c:f>
              <c:numCache>
                <c:formatCode>#,##0.0_ </c:formatCode>
                <c:ptCount val="28"/>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5.0530064154062853</c:v>
                </c:pt>
                <c:pt idx="16">
                  <c:v>5.2289023176758471</c:v>
                </c:pt>
                <c:pt idx="17">
                  <c:v>4.733451609827128</c:v>
                </c:pt>
                <c:pt idx="18">
                  <c:v>4.1771687224711584</c:v>
                </c:pt>
                <c:pt idx="19">
                  <c:v>2.4466334261602305</c:v>
                </c:pt>
                <c:pt idx="20">
                  <c:v>2.4238716471637818</c:v>
                </c:pt>
                <c:pt idx="21">
                  <c:v>2.247642725314186</c:v>
                </c:pt>
                <c:pt idx="22">
                  <c:v>2.2345432822934996</c:v>
                </c:pt>
                <c:pt idx="23">
                  <c:v>2.1018130508240449</c:v>
                </c:pt>
                <c:pt idx="24">
                  <c:v>2.0650671486339114</c:v>
                </c:pt>
                <c:pt idx="25">
                  <c:v>2.1527127107988937</c:v>
                </c:pt>
                <c:pt idx="26">
                  <c:v>2.2374343184199299</c:v>
                </c:pt>
                <c:pt idx="27">
                  <c:v>2.1351473783721167</c:v>
                </c:pt>
              </c:numCache>
            </c:numRef>
          </c:val>
          <c:smooth val="0"/>
          <c:extLst>
            <c:ext xmlns:c16="http://schemas.microsoft.com/office/drawing/2014/chart" uri="{C3380CC4-5D6E-409C-BE32-E72D297353CC}">
              <c16:uniqueId val="{00000005-33AE-4DB0-8707-4A0DD538BA66}"/>
            </c:ext>
          </c:extLst>
        </c:ser>
        <c:ser>
          <c:idx val="6"/>
          <c:order val="6"/>
          <c:tx>
            <c:strRef>
              <c:f>'リンク切公表時非表示（グラフの添え物）'!$W$18</c:f>
              <c:strCache>
                <c:ptCount val="1"/>
                <c:pt idx="0">
                  <c:v>NF₃</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'1.Total'!$AA$4:$BB$4</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
（速報値）</c:v>
                </c:pt>
              </c:strCache>
            </c:strRef>
          </c:cat>
          <c:val>
            <c:numRef>
              <c:f>'1.Total'!$AA$14:$BB$14</c:f>
              <c:numCache>
                <c:formatCode>#,##0.00_ </c:formatCode>
                <c:ptCount val="28"/>
                <c:pt idx="0">
                  <c:v>3.260985386689496E-2</c:v>
                </c:pt>
                <c:pt idx="1">
                  <c:v>3.260985386689496E-2</c:v>
                </c:pt>
                <c:pt idx="2">
                  <c:v>3.260985386689496E-2</c:v>
                </c:pt>
                <c:pt idx="3">
                  <c:v>4.3479805155859939E-2</c:v>
                </c:pt>
                <c:pt idx="4">
                  <c:v>7.6089659022754899E-2</c:v>
                </c:pt>
                <c:pt idx="5">
                  <c:v>0.20109409884585214</c:v>
                </c:pt>
                <c:pt idx="6">
                  <c:v>0.19255413105106323</c:v>
                </c:pt>
                <c:pt idx="7">
                  <c:v>0.17105935042516235</c:v>
                </c:pt>
                <c:pt idx="8">
                  <c:v>0.18813466808746665</c:v>
                </c:pt>
                <c:pt idx="9">
                  <c:v>0.3152691710736984</c:v>
                </c:pt>
                <c:pt idx="10">
                  <c:v>0.28577261607893389</c:v>
                </c:pt>
                <c:pt idx="11">
                  <c:v>0.29481291048766206</c:v>
                </c:pt>
                <c:pt idx="12">
                  <c:v>0.37148283306236585</c:v>
                </c:pt>
                <c:pt idx="13">
                  <c:v>0.4160962715590813</c:v>
                </c:pt>
                <c:pt idx="14">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c:v>0.57103108219650822</c:v>
                </c:pt>
                <c:pt idx="26">
                  <c:v>0.63443528411853689</c:v>
                </c:pt>
                <c:pt idx="27">
                  <c:v>0.44977529760978152</c:v>
                </c:pt>
              </c:numCache>
            </c:numRef>
          </c:val>
          <c:smooth val="0"/>
          <c:extLst>
            <c:ext xmlns:c16="http://schemas.microsoft.com/office/drawing/2014/chart" uri="{C3380CC4-5D6E-409C-BE32-E72D297353CC}">
              <c16:uniqueId val="{00000006-33AE-4DB0-8707-4A0DD538BA66}"/>
            </c:ext>
          </c:extLst>
        </c:ser>
        <c:dLbls>
          <c:showLegendKey val="0"/>
          <c:showVal val="0"/>
          <c:showCatName val="0"/>
          <c:showSerName val="0"/>
          <c:showPercent val="0"/>
          <c:showBubbleSize val="0"/>
        </c:dLbls>
        <c:marker val="1"/>
        <c:smooth val="0"/>
        <c:axId val="178292992"/>
        <c:axId val="178311552"/>
      </c:lineChart>
      <c:catAx>
        <c:axId val="17829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a:lstStyle/>
          <a:p>
            <a:pPr>
              <a:defRPr/>
            </a:pPr>
            <a:endParaRPr lang="ja-JP"/>
          </a:p>
        </c:txPr>
        <c:crossAx val="178311552"/>
        <c:crosses val="autoZero"/>
        <c:auto val="1"/>
        <c:lblAlgn val="ctr"/>
        <c:lblOffset val="100"/>
        <c:noMultiLvlLbl val="0"/>
      </c:catAx>
      <c:valAx>
        <c:axId val="178311552"/>
        <c:scaling>
          <c:orientation val="minMax"/>
          <c:max val="11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vert="horz"/>
          <a:lstStyle/>
          <a:p>
            <a:pPr>
              <a:defRPr/>
            </a:pPr>
            <a:endParaRPr lang="ja-JP"/>
          </a:p>
        </c:txPr>
        <c:crossAx val="178292992"/>
        <c:crosses val="autoZero"/>
        <c:crossBetween val="between"/>
        <c:majorUnit val="10"/>
      </c:valAx>
      <c:spPr>
        <a:noFill/>
        <a:ln>
          <a:noFill/>
        </a:ln>
        <a:effectLst/>
      </c:spPr>
    </c:plotArea>
    <c:legend>
      <c:legendPos val="r"/>
      <c:layout>
        <c:manualLayout>
          <c:xMode val="edge"/>
          <c:yMode val="edge"/>
          <c:x val="0.79438990199385728"/>
          <c:y val="0.16154035153548221"/>
          <c:w val="0.1655774439777711"/>
          <c:h val="0.71249725666662211"/>
        </c:manualLayout>
      </c:layout>
      <c:overlay val="0"/>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Century" panose="02040604050505020304" pitchFamily="18" charset="0"/>
          <a:ea typeface="ＭＳ Ｐ明朝" panose="02020600040205080304" pitchFamily="18" charset="-128"/>
        </a:defRPr>
      </a:pPr>
      <a:endParaRPr lang="ja-JP"/>
    </a:p>
  </c:txPr>
  <c:printSettings>
    <c:headerFooter/>
    <c:pageMargins b="0.75000000000000033" l="0.70000000000000029" r="0.70000000000000029" t="0.75000000000000033" header="0.30000000000000016" footer="0.30000000000000016"/>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91364421416299E-2"/>
          <c:y val="0"/>
          <c:w val="0.8773747841105356"/>
          <c:h val="0"/>
        </c:manualLayout>
      </c:layout>
      <c:lineChart>
        <c:grouping val="standard"/>
        <c:varyColors val="0"/>
        <c:ser>
          <c:idx val="1"/>
          <c:order val="0"/>
          <c:spPr>
            <a:ln w="12700">
              <a:solidFill>
                <a:srgbClr val="000000"/>
              </a:solidFill>
              <a:prstDash val="solid"/>
            </a:ln>
          </c:spPr>
          <c:marker>
            <c:symbol val="squar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83E-4B3E-8976-CBAE544398F6}"/>
            </c:ext>
          </c:extLst>
        </c:ser>
        <c:ser>
          <c:idx val="2"/>
          <c:order val="1"/>
          <c:spPr>
            <a:ln w="12700">
              <a:solidFill>
                <a:srgbClr val="000000"/>
              </a:solidFill>
              <a:prstDash val="solid"/>
            </a:ln>
          </c:spPr>
          <c:marker>
            <c:symbol val="circl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83E-4B3E-8976-CBAE544398F6}"/>
            </c:ext>
          </c:extLst>
        </c:ser>
        <c:ser>
          <c:idx val="3"/>
          <c:order val="2"/>
          <c:spPr>
            <a:ln w="12700">
              <a:solidFill>
                <a:srgbClr val="000000"/>
              </a:solidFill>
              <a:prstDash val="solid"/>
            </a:ln>
          </c:spPr>
          <c:marker>
            <c:symbol val="triangl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83E-4B3E-8976-CBAE544398F6}"/>
            </c:ext>
          </c:extLst>
        </c:ser>
        <c:dLbls>
          <c:showLegendKey val="0"/>
          <c:showVal val="0"/>
          <c:showCatName val="0"/>
          <c:showSerName val="0"/>
          <c:showPercent val="0"/>
          <c:showBubbleSize val="0"/>
        </c:dLbls>
        <c:marker val="1"/>
        <c:smooth val="0"/>
        <c:axId val="179701632"/>
        <c:axId val="179707904"/>
      </c:lineChart>
      <c:catAx>
        <c:axId val="1797016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Arial"/>
                <a:ea typeface="Arial"/>
                <a:cs typeface="Arial"/>
              </a:defRPr>
            </a:pPr>
            <a:endParaRPr lang="ja-JP"/>
          </a:p>
        </c:txPr>
        <c:crossAx val="179707904"/>
        <c:crosses val="autoZero"/>
        <c:auto val="1"/>
        <c:lblAlgn val="ctr"/>
        <c:lblOffset val="100"/>
        <c:tickLblSkip val="1"/>
        <c:tickMarkSkip val="1"/>
        <c:noMultiLvlLbl val="0"/>
      </c:catAx>
      <c:valAx>
        <c:axId val="179707904"/>
        <c:scaling>
          <c:orientation val="minMax"/>
          <c:min val="15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ja-JP"/>
          </a:p>
        </c:txPr>
        <c:crossAx val="179701632"/>
        <c:crosses val="autoZero"/>
        <c:crossBetween val="between"/>
        <c:majorUnit val="5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Century"/>
          <a:ea typeface="Century"/>
          <a:cs typeface="Century"/>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日本語用のフォントを使用)"/>
              </a:defRPr>
            </a:pPr>
            <a:r>
              <a:rPr lang="ja-JP" altLang="ja-JP" sz="1600" b="1" i="0" baseline="0">
                <a:latin typeface="+mn-ea"/>
              </a:rPr>
              <a:t>部門別 </a:t>
            </a:r>
            <a:r>
              <a:rPr lang="en-US" altLang="ja-JP" sz="1600" b="1" i="0" baseline="0">
                <a:latin typeface="+mn-ea"/>
              </a:rPr>
              <a:t>CO</a:t>
            </a:r>
            <a:r>
              <a:rPr lang="en-US" altLang="ja-JP" sz="1600" b="1" i="0" baseline="-25000">
                <a:latin typeface="+mn-ea"/>
              </a:rPr>
              <a:t>2 </a:t>
            </a:r>
            <a:r>
              <a:rPr lang="ja-JP" altLang="ja-JP" sz="1600" b="1" i="0" baseline="0">
                <a:latin typeface="+mn-ea"/>
              </a:rPr>
              <a:t>排出量の</a:t>
            </a:r>
            <a:r>
              <a:rPr lang="ja-JP" altLang="en-US" sz="1600" b="1" i="0" baseline="0">
                <a:latin typeface="+mn-ea"/>
              </a:rPr>
              <a:t>（電気・熱配分前）推移（</a:t>
            </a:r>
            <a:r>
              <a:rPr lang="en-US" altLang="ja-JP" sz="1600" b="1" i="0" baseline="0">
                <a:latin typeface="+mn-ea"/>
              </a:rPr>
              <a:t>1990-2017</a:t>
            </a:r>
            <a:r>
              <a:rPr lang="ja-JP" altLang="ja-JP" sz="1600" b="1" i="0" baseline="0">
                <a:latin typeface="+mn-ea"/>
              </a:rPr>
              <a:t>年度</a:t>
            </a:r>
            <a:r>
              <a:rPr lang="ja-JP" altLang="en-US" sz="1600" b="1" i="0" baseline="0">
                <a:latin typeface="+mn-ea"/>
              </a:rPr>
              <a:t>）</a:t>
            </a:r>
            <a:endParaRPr lang="ja-JP" altLang="ja-JP" sz="1600">
              <a:latin typeface="+mn-ea"/>
            </a:endParaRPr>
          </a:p>
        </c:rich>
      </c:tx>
      <c:layout>
        <c:manualLayout>
          <c:xMode val="edge"/>
          <c:yMode val="edge"/>
          <c:x val="0.15756681477723902"/>
          <c:y val="2.1704193996623284E-2"/>
        </c:manualLayout>
      </c:layout>
      <c:overlay val="0"/>
    </c:title>
    <c:autoTitleDeleted val="0"/>
    <c:plotArea>
      <c:layout>
        <c:manualLayout>
          <c:layoutTarget val="inner"/>
          <c:xMode val="edge"/>
          <c:yMode val="edge"/>
          <c:x val="0.10138680395749114"/>
          <c:y val="0.13997767071656961"/>
          <c:w val="0.61598326260061076"/>
          <c:h val="0.70981175269060015"/>
        </c:manualLayout>
      </c:layout>
      <c:lineChart>
        <c:grouping val="standard"/>
        <c:varyColors val="0"/>
        <c:ser>
          <c:idx val="1"/>
          <c:order val="0"/>
          <c:tx>
            <c:strRef>
              <c:f>'2.CO2-Sector'!$Y$40</c:f>
              <c:strCache>
                <c:ptCount val="1"/>
                <c:pt idx="0">
                  <c:v>排出源</c:v>
                </c:pt>
              </c:strCache>
            </c:strRef>
          </c:tx>
          <c:dPt>
            <c:idx val="1"/>
            <c:bubble3D val="0"/>
            <c:spPr/>
            <c:extLst>
              <c:ext xmlns:c16="http://schemas.microsoft.com/office/drawing/2014/chart" uri="{C3380CC4-5D6E-409C-BE32-E72D297353CC}">
                <c16:uniqueId val="{00000001-770D-4895-BDA2-107F6F22F14F}"/>
              </c:ext>
            </c:extLst>
          </c:dPt>
          <c:dLbls>
            <c:dLbl>
              <c:idx val="0"/>
              <c:layout>
                <c:manualLayout>
                  <c:x val="-2.3330344889897946E-2"/>
                  <c:y val="-2.3057188274001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0D-4895-BDA2-107F6F22F14F}"/>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0D-4895-BDA2-107F6F22F14F}"/>
                </c:ext>
              </c:extLst>
            </c:dLbl>
            <c:dLbl>
              <c:idx val="23"/>
              <c:delete val="1"/>
              <c:extLst>
                <c:ext xmlns:c15="http://schemas.microsoft.com/office/drawing/2012/chart" uri="{CE6537A1-D6FC-4f65-9D91-7224C49458BB}"/>
                <c:ext xmlns:c16="http://schemas.microsoft.com/office/drawing/2014/chart" uri="{C3380CC4-5D6E-409C-BE32-E72D297353CC}">
                  <c16:uniqueId val="{00000004-770D-4895-BDA2-107F6F22F14F}"/>
                </c:ext>
              </c:extLst>
            </c:dLbl>
            <c:dLbl>
              <c:idx val="24"/>
              <c:layout>
                <c:manualLayout>
                  <c:x val="-2.341560493243566E-2"/>
                  <c:y val="-2.55327419515598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0D-4895-BDA2-107F6F22F14F}"/>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'2.CO2-Sector'!$AA$40:$BB$40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val>
          <c:smooth val="0"/>
          <c:extLst>
            <c:ext xmlns:c16="http://schemas.microsoft.com/office/drawing/2014/chart" uri="{C3380CC4-5D6E-409C-BE32-E72D297353CC}">
              <c16:uniqueId val="{00000006-770D-4895-BDA2-107F6F22F14F}"/>
            </c:ext>
          </c:extLst>
        </c:ser>
        <c:ser>
          <c:idx val="2"/>
          <c:order val="1"/>
          <c:tx>
            <c:strRef>
              <c:f>'2.CO2-Sector'!$Y$41</c:f>
              <c:strCache>
                <c:ptCount val="1"/>
                <c:pt idx="0">
                  <c:v>エネルギー転換部門</c:v>
                </c:pt>
              </c:strCache>
            </c:strRef>
          </c:tx>
          <c:spPr>
            <a:ln>
              <a:solidFill>
                <a:srgbClr val="A50021"/>
              </a:solidFill>
            </a:ln>
          </c:spPr>
          <c:marker>
            <c:symbol val="square"/>
            <c:size val="7"/>
            <c:spPr>
              <a:solidFill>
                <a:srgbClr val="A50021"/>
              </a:solidFill>
              <a:ln>
                <a:solidFill>
                  <a:srgbClr val="A50021"/>
                </a:solidFill>
              </a:ln>
            </c:spPr>
          </c:marker>
          <c:dLbls>
            <c:dLbl>
              <c:idx val="0"/>
              <c:layout>
                <c:manualLayout>
                  <c:x val="-1.8691167299865804E-2"/>
                  <c:y val="-1.9114434699457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70D-4895-BDA2-107F6F22F14F}"/>
                </c:ext>
              </c:extLst>
            </c:dLbl>
            <c:dLbl>
              <c:idx val="15"/>
              <c:layout>
                <c:manualLayout>
                  <c:x val="-1.8691167299865839E-2"/>
                  <c:y val="-2.2893812846449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70D-4895-BDA2-107F6F22F14F}"/>
                </c:ext>
              </c:extLst>
            </c:dLbl>
            <c:dLbl>
              <c:idx val="23"/>
              <c:layout>
                <c:manualLayout>
                  <c:x val="-1.8046709003803899E-2"/>
                  <c:y val="-2.0892687559354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0A-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0B-770D-4895-BDA2-107F6F22F14F}"/>
                </c:ext>
              </c:extLst>
            </c:dLbl>
            <c:dLbl>
              <c:idx val="27"/>
              <c:layout>
                <c:manualLayout>
                  <c:x val="1.2155971744234207E-2"/>
                  <c:y val="-3.5896248263084761E-3"/>
                </c:manualLayout>
              </c:layout>
              <c:numFmt formatCode="###&quot;百万トン&quot;" sourceLinked="0"/>
              <c:spPr>
                <a:noFill/>
                <a:ln>
                  <a:noFill/>
                </a:ln>
                <a:effectLst/>
              </c:spPr>
              <c:txPr>
                <a:bodyPr wrap="square" lIns="38100" tIns="19050" rIns="38100" bIns="19050" anchor="ctr">
                  <a:spAutoFit/>
                </a:bodyPr>
                <a:lstStyle/>
                <a:p>
                  <a:pPr>
                    <a:defRPr sz="1200">
                      <a:solidFill>
                        <a:srgbClr val="C0000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70D-4895-BDA2-107F6F22F14F}"/>
                </c:ext>
              </c:extLst>
            </c:dLbl>
            <c:spPr>
              <a:noFill/>
              <a:ln>
                <a:noFill/>
              </a:ln>
              <a:effectLst/>
            </c:spPr>
            <c:txPr>
              <a:bodyPr wrap="square" lIns="38100" tIns="19050" rIns="38100" bIns="19050" anchor="ctr">
                <a:spAutoFit/>
              </a:bodyPr>
              <a:lstStyle/>
              <a:p>
                <a:pPr>
                  <a:defRPr>
                    <a:solidFill>
                      <a:srgbClr val="C00000"/>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'2.CO2-Sector'!$AA$41:$BB$41</c:f>
              <c:numCache>
                <c:formatCode>#,##0_ </c:formatCode>
                <c:ptCount val="28"/>
                <c:pt idx="0">
                  <c:v>348.93619265892096</c:v>
                </c:pt>
                <c:pt idx="1">
                  <c:v>350.27350057137306</c:v>
                </c:pt>
                <c:pt idx="2">
                  <c:v>355.67937714694563</c:v>
                </c:pt>
                <c:pt idx="3">
                  <c:v>339.30330650934064</c:v>
                </c:pt>
                <c:pt idx="4">
                  <c:v>373.33292868009835</c:v>
                </c:pt>
                <c:pt idx="5">
                  <c:v>361.23036864673077</c:v>
                </c:pt>
                <c:pt idx="6">
                  <c:v>363.11600464577771</c:v>
                </c:pt>
                <c:pt idx="7">
                  <c:v>358.31828913550873</c:v>
                </c:pt>
                <c:pt idx="8">
                  <c:v>345.18232618930239</c:v>
                </c:pt>
                <c:pt idx="9">
                  <c:v>366.42278132256411</c:v>
                </c:pt>
                <c:pt idx="10">
                  <c:v>374.95811099583682</c:v>
                </c:pt>
                <c:pt idx="11">
                  <c:v>365.90962971428854</c:v>
                </c:pt>
                <c:pt idx="12">
                  <c:v>391.51091486060375</c:v>
                </c:pt>
                <c:pt idx="13">
                  <c:v>407.86613740935394</c:v>
                </c:pt>
                <c:pt idx="14">
                  <c:v>403.26769804160898</c:v>
                </c:pt>
                <c:pt idx="15">
                  <c:v>423.10277976168953</c:v>
                </c:pt>
                <c:pt idx="16">
                  <c:v>414.92748894522504</c:v>
                </c:pt>
                <c:pt idx="17">
                  <c:v>467.24201308719057</c:v>
                </c:pt>
                <c:pt idx="18">
                  <c:v>436.61380475536617</c:v>
                </c:pt>
                <c:pt idx="19">
                  <c:v>398.07700685554789</c:v>
                </c:pt>
                <c:pt idx="20">
                  <c:v>422.98625363755781</c:v>
                </c:pt>
                <c:pt idx="21">
                  <c:v>480.21686080376867</c:v>
                </c:pt>
                <c:pt idx="22">
                  <c:v>525.76092378884096</c:v>
                </c:pt>
                <c:pt idx="23">
                  <c:v>525.63868464555298</c:v>
                </c:pt>
                <c:pt idx="24">
                  <c:v>499.17653686858688</c:v>
                </c:pt>
                <c:pt idx="25">
                  <c:v>474.19467655056536</c:v>
                </c:pt>
                <c:pt idx="26">
                  <c:v>506.9518562096253</c:v>
                </c:pt>
                <c:pt idx="27">
                  <c:v>493.21360574247251</c:v>
                </c:pt>
              </c:numCache>
            </c:numRef>
          </c:val>
          <c:smooth val="0"/>
          <c:extLst>
            <c:ext xmlns:c16="http://schemas.microsoft.com/office/drawing/2014/chart" uri="{C3380CC4-5D6E-409C-BE32-E72D297353CC}">
              <c16:uniqueId val="{0000000D-770D-4895-BDA2-107F6F22F14F}"/>
            </c:ext>
          </c:extLst>
        </c:ser>
        <c:ser>
          <c:idx val="3"/>
          <c:order val="2"/>
          <c:tx>
            <c:strRef>
              <c:f>'2.CO2-Sector'!$Y$42</c:f>
              <c:strCache>
                <c:ptCount val="1"/>
                <c:pt idx="0">
                  <c:v>産業部門</c:v>
                </c:pt>
              </c:strCache>
            </c:strRef>
          </c:tx>
          <c:spPr>
            <a:ln>
              <a:solidFill>
                <a:schemeClr val="accent3">
                  <a:lumMod val="75000"/>
                </a:schemeClr>
              </a:solidFill>
            </a:ln>
          </c:spPr>
          <c:marker>
            <c:symbol val="triangle"/>
            <c:size val="7"/>
            <c:spPr>
              <a:solidFill>
                <a:schemeClr val="accent3">
                  <a:lumMod val="75000"/>
                </a:schemeClr>
              </a:solidFill>
              <a:ln>
                <a:solidFill>
                  <a:schemeClr val="accent3">
                    <a:lumMod val="75000"/>
                  </a:schemeClr>
                </a:solidFill>
              </a:ln>
            </c:spPr>
          </c:marker>
          <c:dLbls>
            <c:dLbl>
              <c:idx val="0"/>
              <c:layout>
                <c:manualLayout>
                  <c:x val="-2.2521879453193817E-2"/>
                  <c:y val="-1.9169866575027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70D-4895-BDA2-107F6F22F14F}"/>
                </c:ext>
              </c:extLst>
            </c:dLbl>
            <c:dLbl>
              <c:idx val="15"/>
              <c:layout>
                <c:manualLayout>
                  <c:x val="-1.7885551397064995E-2"/>
                  <c:y val="-1.7459971176693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70D-4895-BDA2-107F6F22F14F}"/>
                </c:ext>
              </c:extLst>
            </c:dLbl>
            <c:dLbl>
              <c:idx val="23"/>
              <c:layout>
                <c:manualLayout>
                  <c:x val="-2.1616168842041313E-2"/>
                  <c:y val="-1.7103049500216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70D-4895-BDA2-107F6F22F14F}"/>
                </c:ext>
              </c:extLst>
            </c:dLbl>
            <c:dLbl>
              <c:idx val="24"/>
              <c:delete val="1"/>
              <c:extLst>
                <c:ext xmlns:c15="http://schemas.microsoft.com/office/drawing/2012/chart" uri="{CE6537A1-D6FC-4f65-9D91-7224C49458BB}"/>
                <c:ext xmlns:c16="http://schemas.microsoft.com/office/drawing/2014/chart" uri="{C3380CC4-5D6E-409C-BE32-E72D297353CC}">
                  <c16:uniqueId val="{00000011-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12-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13-770D-4895-BDA2-107F6F22F14F}"/>
                </c:ext>
              </c:extLst>
            </c:dLbl>
            <c:dLbl>
              <c:idx val="27"/>
              <c:layout>
                <c:manualLayout>
                  <c:x val="9.019471845058696E-3"/>
                  <c:y val="3.9697291159287509E-3"/>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3">
                          <a:lumMod val="75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70D-4895-BDA2-107F6F22F14F}"/>
                </c:ext>
              </c:extLst>
            </c:dLbl>
            <c:spPr>
              <a:noFill/>
              <a:ln>
                <a:noFill/>
              </a:ln>
              <a:effectLst/>
            </c:spPr>
            <c:txPr>
              <a:bodyPr wrap="square" lIns="38100" tIns="19050" rIns="38100" bIns="19050" anchor="ctr">
                <a:spAutoFit/>
              </a:bodyPr>
              <a:lstStyle/>
              <a:p>
                <a:pPr>
                  <a:defRPr>
                    <a:solidFill>
                      <a:schemeClr val="accent3">
                        <a:lumMod val="75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'2.CO2-Sector'!$AA$42:$BB$42</c:f>
              <c:numCache>
                <c:formatCode>#,##0_ </c:formatCode>
                <c:ptCount val="28"/>
                <c:pt idx="0">
                  <c:v>379.39753487174738</c:v>
                </c:pt>
                <c:pt idx="1">
                  <c:v>376.89780868895099</c:v>
                </c:pt>
                <c:pt idx="2">
                  <c:v>371.30601726365688</c:v>
                </c:pt>
                <c:pt idx="3">
                  <c:v>373.13363177269997</c:v>
                </c:pt>
                <c:pt idx="4">
                  <c:v>379.77803877510541</c:v>
                </c:pt>
                <c:pt idx="5">
                  <c:v>386.79518150744815</c:v>
                </c:pt>
                <c:pt idx="6">
                  <c:v>391.50560179957392</c:v>
                </c:pt>
                <c:pt idx="7">
                  <c:v>387.12408145922467</c:v>
                </c:pt>
                <c:pt idx="8">
                  <c:v>363.27741095733506</c:v>
                </c:pt>
                <c:pt idx="9">
                  <c:v>367.87340996384211</c:v>
                </c:pt>
                <c:pt idx="10">
                  <c:v>377.84354869550657</c:v>
                </c:pt>
                <c:pt idx="11">
                  <c:v>371.71464458969331</c:v>
                </c:pt>
                <c:pt idx="12">
                  <c:v>376.9840016297984</c:v>
                </c:pt>
                <c:pt idx="13">
                  <c:v>376.60476500395464</c:v>
                </c:pt>
                <c:pt idx="14">
                  <c:v>377.38379377899059</c:v>
                </c:pt>
                <c:pt idx="15">
                  <c:v>366.55084383843467</c:v>
                </c:pt>
                <c:pt idx="16">
                  <c:v>362.97650780935646</c:v>
                </c:pt>
                <c:pt idx="17">
                  <c:v>359.29392136749578</c:v>
                </c:pt>
                <c:pt idx="18">
                  <c:v>328.56063776519454</c:v>
                </c:pt>
                <c:pt idx="19">
                  <c:v>314.61275121381635</c:v>
                </c:pt>
                <c:pt idx="20">
                  <c:v>329.01706772049869</c:v>
                </c:pt>
                <c:pt idx="21">
                  <c:v>326.58538615623712</c:v>
                </c:pt>
                <c:pt idx="22">
                  <c:v>324.67830890284347</c:v>
                </c:pt>
                <c:pt idx="23">
                  <c:v>331.88318343819668</c:v>
                </c:pt>
                <c:pt idx="24">
                  <c:v>322.62742632188832</c:v>
                </c:pt>
                <c:pt idx="25">
                  <c:v>314.16414728345092</c:v>
                </c:pt>
                <c:pt idx="26">
                  <c:v>299.55935573674253</c:v>
                </c:pt>
                <c:pt idx="27">
                  <c:v>295.96191479004193</c:v>
                </c:pt>
              </c:numCache>
            </c:numRef>
          </c:val>
          <c:smooth val="0"/>
          <c:extLst>
            <c:ext xmlns:c16="http://schemas.microsoft.com/office/drawing/2014/chart" uri="{C3380CC4-5D6E-409C-BE32-E72D297353CC}">
              <c16:uniqueId val="{00000015-770D-4895-BDA2-107F6F22F14F}"/>
            </c:ext>
          </c:extLst>
        </c:ser>
        <c:ser>
          <c:idx val="4"/>
          <c:order val="3"/>
          <c:tx>
            <c:strRef>
              <c:f>'2.CO2-Sector'!$Y$43</c:f>
              <c:strCache>
                <c:ptCount val="1"/>
                <c:pt idx="0">
                  <c:v>運輸部門</c:v>
                </c:pt>
              </c:strCache>
            </c:strRef>
          </c:tx>
          <c:spPr>
            <a:ln>
              <a:solidFill>
                <a:schemeClr val="accent4">
                  <a:lumMod val="75000"/>
                </a:schemeClr>
              </a:solidFill>
            </a:ln>
          </c:spPr>
          <c:marker>
            <c:symbol val="x"/>
            <c:size val="7"/>
            <c:spPr>
              <a:noFill/>
              <a:ln w="19050">
                <a:solidFill>
                  <a:schemeClr val="accent4">
                    <a:lumMod val="75000"/>
                  </a:schemeClr>
                </a:solidFill>
              </a:ln>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70D-4895-BDA2-107F6F22F14F}"/>
                </c:ext>
              </c:extLst>
            </c:dLbl>
            <c:dLbl>
              <c:idx val="15"/>
              <c:layout>
                <c:manualLayout>
                  <c:x val="-1.8185724654659077E-2"/>
                  <c:y val="-2.1025901382145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70D-4895-BDA2-107F6F22F14F}"/>
                </c:ext>
              </c:extLst>
            </c:dLbl>
            <c:dLbl>
              <c:idx val="23"/>
              <c:layout>
                <c:manualLayout>
                  <c:x val="-2.212905235776606E-2"/>
                  <c:y val="-2.2909202288992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70D-4895-BDA2-107F6F22F14F}"/>
                </c:ext>
              </c:extLst>
            </c:dLbl>
            <c:dLbl>
              <c:idx val="24"/>
              <c:delete val="1"/>
              <c:extLst>
                <c:ext xmlns:c15="http://schemas.microsoft.com/office/drawing/2012/chart" uri="{CE6537A1-D6FC-4f65-9D91-7224C49458BB}"/>
                <c:ext xmlns:c16="http://schemas.microsoft.com/office/drawing/2014/chart" uri="{C3380CC4-5D6E-409C-BE32-E72D297353CC}">
                  <c16:uniqueId val="{00000019-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1A-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1B-770D-4895-BDA2-107F6F22F14F}"/>
                </c:ext>
              </c:extLst>
            </c:dLbl>
            <c:dLbl>
              <c:idx val="27"/>
              <c:layout>
                <c:manualLayout>
                  <c:x val="9.6045136237599745E-3"/>
                  <c:y val="2.0113851992409866E-3"/>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4">
                          <a:lumMod val="75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70D-4895-BDA2-107F6F22F14F}"/>
                </c:ext>
              </c:extLst>
            </c:dLbl>
            <c:spPr>
              <a:noFill/>
              <a:ln>
                <a:noFill/>
              </a:ln>
              <a:effectLst/>
            </c:spPr>
            <c:txPr>
              <a:bodyPr wrap="square" lIns="38100" tIns="19050" rIns="38100" bIns="19050" anchor="ctr">
                <a:spAutoFit/>
              </a:bodyPr>
              <a:lstStyle/>
              <a:p>
                <a:pPr>
                  <a:defRPr>
                    <a:solidFill>
                      <a:schemeClr val="accent4">
                        <a:lumMod val="75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'2.CO2-Sector'!$AA$43:$BB$43</c:f>
              <c:numCache>
                <c:formatCode>#,##0_ </c:formatCode>
                <c:ptCount val="28"/>
                <c:pt idx="0">
                  <c:v>200.59626279585336</c:v>
                </c:pt>
                <c:pt idx="1">
                  <c:v>212.30190184523818</c:v>
                </c:pt>
                <c:pt idx="2">
                  <c:v>218.96297042941686</c:v>
                </c:pt>
                <c:pt idx="3">
                  <c:v>222.80708858339233</c:v>
                </c:pt>
                <c:pt idx="4">
                  <c:v>232.17927026446233</c:v>
                </c:pt>
                <c:pt idx="5">
                  <c:v>241.58972851991706</c:v>
                </c:pt>
                <c:pt idx="6">
                  <c:v>248.32049583294412</c:v>
                </c:pt>
                <c:pt idx="7">
                  <c:v>250.13065313120802</c:v>
                </c:pt>
                <c:pt idx="8">
                  <c:v>248.34017277310465</c:v>
                </c:pt>
                <c:pt idx="9">
                  <c:v>252.46214638444823</c:v>
                </c:pt>
                <c:pt idx="10">
                  <c:v>252.13820079660451</c:v>
                </c:pt>
                <c:pt idx="11">
                  <c:v>256.3228673722972</c:v>
                </c:pt>
                <c:pt idx="12">
                  <c:v>252.70967044072725</c:v>
                </c:pt>
                <c:pt idx="13">
                  <c:v>248.70970304080191</c:v>
                </c:pt>
                <c:pt idx="14">
                  <c:v>242.79823710314557</c:v>
                </c:pt>
                <c:pt idx="15">
                  <c:v>237.32294989517999</c:v>
                </c:pt>
                <c:pt idx="16">
                  <c:v>234.69321152297215</c:v>
                </c:pt>
                <c:pt idx="17">
                  <c:v>231.9674042355413</c:v>
                </c:pt>
                <c:pt idx="18">
                  <c:v>224.3922907186255</c:v>
                </c:pt>
                <c:pt idx="19">
                  <c:v>221.1251139004298</c:v>
                </c:pt>
                <c:pt idx="20">
                  <c:v>221.6297772781223</c:v>
                </c:pt>
                <c:pt idx="21">
                  <c:v>216.84287988614764</c:v>
                </c:pt>
                <c:pt idx="22">
                  <c:v>217.73680555106444</c:v>
                </c:pt>
                <c:pt idx="23">
                  <c:v>214.80180955959418</c:v>
                </c:pt>
                <c:pt idx="24">
                  <c:v>209.84450508311625</c:v>
                </c:pt>
                <c:pt idx="25">
                  <c:v>208.64765308632721</c:v>
                </c:pt>
                <c:pt idx="26">
                  <c:v>206.62357287187837</c:v>
                </c:pt>
                <c:pt idx="27">
                  <c:v>204.87082147498737</c:v>
                </c:pt>
              </c:numCache>
            </c:numRef>
          </c:val>
          <c:smooth val="0"/>
          <c:extLst>
            <c:ext xmlns:c16="http://schemas.microsoft.com/office/drawing/2014/chart" uri="{C3380CC4-5D6E-409C-BE32-E72D297353CC}">
              <c16:uniqueId val="{0000001D-770D-4895-BDA2-107F6F22F14F}"/>
            </c:ext>
          </c:extLst>
        </c:ser>
        <c:ser>
          <c:idx val="5"/>
          <c:order val="4"/>
          <c:tx>
            <c:strRef>
              <c:f>'2.CO2-Sector'!$Y$44</c:f>
              <c:strCache>
                <c:ptCount val="1"/>
                <c:pt idx="0">
                  <c:v>業務その他部門</c:v>
                </c:pt>
              </c:strCache>
            </c:strRef>
          </c:tx>
          <c:spPr>
            <a:ln>
              <a:solidFill>
                <a:schemeClr val="accent5">
                  <a:lumMod val="75000"/>
                </a:schemeClr>
              </a:solidFill>
            </a:ln>
          </c:spPr>
          <c:marker>
            <c:symbol val="star"/>
            <c:size val="7"/>
            <c:spPr>
              <a:noFill/>
              <a:ln>
                <a:solidFill>
                  <a:schemeClr val="accent5">
                    <a:lumMod val="75000"/>
                  </a:schemeClr>
                </a:solidFill>
              </a:ln>
            </c:spPr>
          </c:marker>
          <c:dLbls>
            <c:dLbl>
              <c:idx val="0"/>
              <c:layout>
                <c:manualLayout>
                  <c:x val="-1.8262053721619435E-2"/>
                  <c:y val="-2.4430366507791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70D-4895-BDA2-107F6F22F14F}"/>
                </c:ext>
              </c:extLst>
            </c:dLbl>
            <c:dLbl>
              <c:idx val="15"/>
              <c:layout>
                <c:manualLayout>
                  <c:x val="-2.4114026643609246E-2"/>
                  <c:y val="-1.7198075572621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70D-4895-BDA2-107F6F22F14F}"/>
                </c:ext>
              </c:extLst>
            </c:dLbl>
            <c:dLbl>
              <c:idx val="23"/>
              <c:layout>
                <c:manualLayout>
                  <c:x val="-2.1706366670761857E-2"/>
                  <c:y val="-1.5285451747374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70D-4895-BDA2-107F6F22F14F}"/>
                </c:ext>
              </c:extLst>
            </c:dLbl>
            <c:dLbl>
              <c:idx val="24"/>
              <c:delete val="1"/>
              <c:extLst>
                <c:ext xmlns:c15="http://schemas.microsoft.com/office/drawing/2012/chart" uri="{CE6537A1-D6FC-4f65-9D91-7224C49458BB}"/>
                <c:ext xmlns:c16="http://schemas.microsoft.com/office/drawing/2014/chart" uri="{C3380CC4-5D6E-409C-BE32-E72D297353CC}">
                  <c16:uniqueId val="{00000021-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22-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23-770D-4895-BDA2-107F6F22F14F}"/>
                </c:ext>
              </c:extLst>
            </c:dLbl>
            <c:dLbl>
              <c:idx val="27"/>
              <c:layout>
                <c:manualLayout>
                  <c:x val="6.5179853952090439E-3"/>
                  <c:y val="-1.2444530771414483E-2"/>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5">
                          <a:lumMod val="75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70D-4895-BDA2-107F6F22F14F}"/>
                </c:ext>
              </c:extLst>
            </c:dLbl>
            <c:spPr>
              <a:noFill/>
              <a:ln>
                <a:noFill/>
              </a:ln>
              <a:effectLst/>
            </c:spPr>
            <c:txPr>
              <a:bodyPr wrap="square" lIns="38100" tIns="19050" rIns="38100" bIns="19050" anchor="ctr">
                <a:spAutoFit/>
              </a:bodyPr>
              <a:lstStyle/>
              <a:p>
                <a:pPr>
                  <a:defRPr>
                    <a:solidFill>
                      <a:schemeClr val="accent5">
                        <a:lumMod val="75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'2.CO2-Sector'!$AA$44:$BB$44</c:f>
              <c:numCache>
                <c:formatCode>#,##0.0_ </c:formatCode>
                <c:ptCount val="28"/>
                <c:pt idx="0">
                  <c:v>80.937732900284374</c:v>
                </c:pt>
                <c:pt idx="1">
                  <c:v>79.530940569291801</c:v>
                </c:pt>
                <c:pt idx="2">
                  <c:v>78.14768571208603</c:v>
                </c:pt>
                <c:pt idx="3">
                  <c:v>80.623039247956328</c:v>
                </c:pt>
                <c:pt idx="4">
                  <c:v>82.258171031283865</c:v>
                </c:pt>
                <c:pt idx="5">
                  <c:v>85.494869092203984</c:v>
                </c:pt>
                <c:pt idx="6">
                  <c:v>80.529408228230182</c:v>
                </c:pt>
                <c:pt idx="7">
                  <c:v>85.240791907512232</c:v>
                </c:pt>
                <c:pt idx="8">
                  <c:v>90.154528919904394</c:v>
                </c:pt>
                <c:pt idx="9">
                  <c:v>94.241805283820014</c:v>
                </c:pt>
                <c:pt idx="10">
                  <c:v>93.217539359398501</c:v>
                </c:pt>
                <c:pt idx="11">
                  <c:v>94.950355012241388</c:v>
                </c:pt>
                <c:pt idx="12">
                  <c:v>96.552287351832575</c:v>
                </c:pt>
                <c:pt idx="13">
                  <c:v>96.301759796884596</c:v>
                </c:pt>
                <c:pt idx="14" formatCode="#,##0_ ">
                  <c:v>101.51394157160298</c:v>
                </c:pt>
                <c:pt idx="15" formatCode="#,##0_ ">
                  <c:v>102.3249945973829</c:v>
                </c:pt>
                <c:pt idx="16">
                  <c:v>99.801512198215107</c:v>
                </c:pt>
                <c:pt idx="17">
                  <c:v>90.396956309779867</c:v>
                </c:pt>
                <c:pt idx="18">
                  <c:v>95.574438195814395</c:v>
                </c:pt>
                <c:pt idx="19">
                  <c:v>91.901641244768214</c:v>
                </c:pt>
                <c:pt idx="20">
                  <c:v>99.678747412651504</c:v>
                </c:pt>
                <c:pt idx="21" formatCode="#,##0_ ">
                  <c:v>102.22317980551875</c:v>
                </c:pt>
                <c:pt idx="22">
                  <c:v>96.947451220625098</c:v>
                </c:pt>
                <c:pt idx="23" formatCode="#,##0_ ">
                  <c:v>102.65328099378442</c:v>
                </c:pt>
                <c:pt idx="24">
                  <c:v>97.142650037377337</c:v>
                </c:pt>
                <c:pt idx="25">
                  <c:v>95.470175875289456</c:v>
                </c:pt>
                <c:pt idx="26">
                  <c:v>59.077804215040082</c:v>
                </c:pt>
                <c:pt idx="27">
                  <c:v>58.756427662914618</c:v>
                </c:pt>
              </c:numCache>
            </c:numRef>
          </c:val>
          <c:smooth val="0"/>
          <c:extLst>
            <c:ext xmlns:c16="http://schemas.microsoft.com/office/drawing/2014/chart" uri="{C3380CC4-5D6E-409C-BE32-E72D297353CC}">
              <c16:uniqueId val="{00000025-770D-4895-BDA2-107F6F22F14F}"/>
            </c:ext>
          </c:extLst>
        </c:ser>
        <c:ser>
          <c:idx val="6"/>
          <c:order val="5"/>
          <c:tx>
            <c:strRef>
              <c:f>'2.CO2-Sector'!$Y$45</c:f>
              <c:strCache>
                <c:ptCount val="1"/>
                <c:pt idx="0">
                  <c:v>家庭部門</c:v>
                </c:pt>
              </c:strCache>
            </c:strRef>
          </c:tx>
          <c:spPr>
            <a:ln>
              <a:solidFill>
                <a:schemeClr val="accent6">
                  <a:lumMod val="75000"/>
                </a:schemeClr>
              </a:solidFill>
            </a:ln>
          </c:spPr>
          <c:marker>
            <c:symbol val="circle"/>
            <c:size val="7"/>
            <c:spPr>
              <a:solidFill>
                <a:schemeClr val="accent6">
                  <a:lumMod val="75000"/>
                </a:schemeClr>
              </a:solidFill>
              <a:ln>
                <a:solidFill>
                  <a:schemeClr val="accent6">
                    <a:lumMod val="75000"/>
                  </a:schemeClr>
                </a:solidFill>
              </a:ln>
            </c:spPr>
          </c:marker>
          <c:dLbls>
            <c:dLbl>
              <c:idx val="0"/>
              <c:layout>
                <c:manualLayout>
                  <c:x val="-2.2998061783439171E-2"/>
                  <c:y val="1.2770398481973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70D-4895-BDA2-107F6F22F14F}"/>
                </c:ext>
              </c:extLst>
            </c:dLbl>
            <c:dLbl>
              <c:idx val="15"/>
              <c:layout>
                <c:manualLayout>
                  <c:x val="-2.2147091923510217E-2"/>
                  <c:y val="-1.9139834750257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70D-4895-BDA2-107F6F22F14F}"/>
                </c:ext>
              </c:extLst>
            </c:dLbl>
            <c:dLbl>
              <c:idx val="23"/>
              <c:layout>
                <c:manualLayout>
                  <c:x val="-2.4949652505089178E-2"/>
                  <c:y val="-1.8953816731162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29-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2A-770D-4895-BDA2-107F6F22F14F}"/>
                </c:ext>
              </c:extLst>
            </c:dLbl>
            <c:dLbl>
              <c:idx val="27"/>
              <c:layout>
                <c:manualLayout>
                  <c:x val="5.2672421702841697E-3"/>
                  <c:y val="-3.8588354823768468E-2"/>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6">
                          <a:lumMod val="75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70D-4895-BDA2-107F6F22F14F}"/>
                </c:ext>
              </c:extLst>
            </c:dLbl>
            <c:spPr>
              <a:noFill/>
              <a:ln>
                <a:noFill/>
              </a:ln>
              <a:effectLst/>
            </c:spPr>
            <c:txPr>
              <a:bodyPr wrap="square" lIns="38100" tIns="19050" rIns="38100" bIns="19050" anchor="ctr">
                <a:spAutoFit/>
              </a:bodyPr>
              <a:lstStyle/>
              <a:p>
                <a:pPr>
                  <a:defRPr>
                    <a:solidFill>
                      <a:schemeClr val="accent6">
                        <a:lumMod val="75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'2.CO2-Sector'!$AA$45:$BB$45</c:f>
              <c:numCache>
                <c:formatCode>#,##0.0_ </c:formatCode>
                <c:ptCount val="28"/>
                <c:pt idx="0">
                  <c:v>58.167167508504079</c:v>
                </c:pt>
                <c:pt idx="1">
                  <c:v>59.301332402088718</c:v>
                </c:pt>
                <c:pt idx="2">
                  <c:v>62.218053306693371</c:v>
                </c:pt>
                <c:pt idx="3">
                  <c:v>65.643249734996388</c:v>
                </c:pt>
                <c:pt idx="4">
                  <c:v>63.833413322368237</c:v>
                </c:pt>
                <c:pt idx="5">
                  <c:v>67.477227735701618</c:v>
                </c:pt>
                <c:pt idx="6">
                  <c:v>69.880366957828869</c:v>
                </c:pt>
                <c:pt idx="7">
                  <c:v>66.730205120783324</c:v>
                </c:pt>
                <c:pt idx="8">
                  <c:v>66.775264262267569</c:v>
                </c:pt>
                <c:pt idx="9">
                  <c:v>68.588834743351953</c:v>
                </c:pt>
                <c:pt idx="10">
                  <c:v>72.226242006261273</c:v>
                </c:pt>
                <c:pt idx="11">
                  <c:v>68.553135738847644</c:v>
                </c:pt>
                <c:pt idx="12">
                  <c:v>71.334893190037036</c:v>
                </c:pt>
                <c:pt idx="13">
                  <c:v>67.914862135508372</c:v>
                </c:pt>
                <c:pt idx="14">
                  <c:v>68.006409833997864</c:v>
                </c:pt>
                <c:pt idx="15">
                  <c:v>70.395478550084491</c:v>
                </c:pt>
                <c:pt idx="16">
                  <c:v>66.236788410148463</c:v>
                </c:pt>
                <c:pt idx="17">
                  <c:v>65.505038045818395</c:v>
                </c:pt>
                <c:pt idx="18">
                  <c:v>61.79823764351891</c:v>
                </c:pt>
                <c:pt idx="19">
                  <c:v>61.365269040904771</c:v>
                </c:pt>
                <c:pt idx="20">
                  <c:v>64.229760089148613</c:v>
                </c:pt>
                <c:pt idx="21">
                  <c:v>62.552666078822455</c:v>
                </c:pt>
                <c:pt idx="22">
                  <c:v>62.637845653679072</c:v>
                </c:pt>
                <c:pt idx="23">
                  <c:v>60.326907981482243</c:v>
                </c:pt>
                <c:pt idx="24">
                  <c:v>58.020030381478328</c:v>
                </c:pt>
                <c:pt idx="25">
                  <c:v>55.397387040500661</c:v>
                </c:pt>
                <c:pt idx="26">
                  <c:v>55.720422694925112</c:v>
                </c:pt>
                <c:pt idx="27">
                  <c:v>59.271405151929081</c:v>
                </c:pt>
              </c:numCache>
            </c:numRef>
          </c:val>
          <c:smooth val="0"/>
          <c:extLst>
            <c:ext xmlns:c16="http://schemas.microsoft.com/office/drawing/2014/chart" uri="{C3380CC4-5D6E-409C-BE32-E72D297353CC}">
              <c16:uniqueId val="{0000002C-770D-4895-BDA2-107F6F22F14F}"/>
            </c:ext>
          </c:extLst>
        </c:ser>
        <c:ser>
          <c:idx val="8"/>
          <c:order val="6"/>
          <c:tx>
            <c:strRef>
              <c:f>'2.CO2-Sector'!$Y$46</c:f>
              <c:strCache>
                <c:ptCount val="1"/>
                <c:pt idx="0">
                  <c:v>工業プロセス及び製品の使用</c:v>
                </c:pt>
              </c:strCache>
            </c:strRef>
          </c:tx>
          <c:spPr>
            <a:ln>
              <a:solidFill>
                <a:schemeClr val="bg2">
                  <a:lumMod val="50000"/>
                </a:schemeClr>
              </a:solidFill>
            </a:ln>
          </c:spPr>
          <c:marker>
            <c:symbol val="plus"/>
            <c:size val="7"/>
            <c:spPr>
              <a:noFill/>
              <a:ln>
                <a:solidFill>
                  <a:schemeClr val="bg2">
                    <a:lumMod val="50000"/>
                  </a:schemeClr>
                </a:solidFill>
              </a:ln>
            </c:spPr>
          </c:marker>
          <c:dLbls>
            <c:dLbl>
              <c:idx val="0"/>
              <c:layout>
                <c:manualLayout>
                  <c:x val="-1.8999291376828372E-2"/>
                  <c:y val="-1.3010354256002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770D-4895-BDA2-107F6F22F14F}"/>
                </c:ext>
              </c:extLst>
            </c:dLbl>
            <c:dLbl>
              <c:idx val="15"/>
              <c:layout>
                <c:manualLayout>
                  <c:x val="-2.1511249068862981E-2"/>
                  <c:y val="9.484827204948528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770D-4895-BDA2-107F6F22F14F}"/>
                </c:ext>
              </c:extLst>
            </c:dLbl>
            <c:dLbl>
              <c:idx val="23"/>
              <c:layout>
                <c:manualLayout>
                  <c:x val="-2.4255647602266971E-2"/>
                  <c:y val="1.13689133260619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70D-4895-BDA2-107F6F22F14F}"/>
                </c:ext>
              </c:extLst>
            </c:dLbl>
            <c:dLbl>
              <c:idx val="24"/>
              <c:delete val="1"/>
              <c:extLst>
                <c:ext xmlns:c15="http://schemas.microsoft.com/office/drawing/2012/chart" uri="{CE6537A1-D6FC-4f65-9D91-7224C49458BB}"/>
                <c:ext xmlns:c16="http://schemas.microsoft.com/office/drawing/2014/chart" uri="{C3380CC4-5D6E-409C-BE32-E72D297353CC}">
                  <c16:uniqueId val="{00000030-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31-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32-770D-4895-BDA2-107F6F22F14F}"/>
                </c:ext>
              </c:extLst>
            </c:dLbl>
            <c:dLbl>
              <c:idx val="27"/>
              <c:layout>
                <c:manualLayout>
                  <c:x val="8.2059289002655647E-3"/>
                  <c:y val="-1.2706001882593391E-3"/>
                </c:manualLayout>
              </c:layout>
              <c:numFmt formatCode="##.#&quot;百万トン&quot;" sourceLinked="0"/>
              <c:spPr>
                <a:noFill/>
                <a:ln>
                  <a:noFill/>
                </a:ln>
                <a:effectLst/>
              </c:spPr>
              <c:txPr>
                <a:bodyPr wrap="square" lIns="38100" tIns="19050" rIns="38100" bIns="19050" anchor="ctr">
                  <a:spAutoFit/>
                </a:bodyPr>
                <a:lstStyle/>
                <a:p>
                  <a:pPr>
                    <a:defRPr sz="1200">
                      <a:solidFill>
                        <a:schemeClr val="bg2">
                          <a:lumMod val="50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770D-4895-BDA2-107F6F22F14F}"/>
                </c:ext>
              </c:extLst>
            </c:dLbl>
            <c:spPr>
              <a:noFill/>
              <a:ln>
                <a:noFill/>
              </a:ln>
              <a:effectLst/>
            </c:spPr>
            <c:txPr>
              <a:bodyPr wrap="square" lIns="38100" tIns="19050" rIns="38100" bIns="19050" anchor="ctr">
                <a:spAutoFit/>
              </a:bodyPr>
              <a:lstStyle/>
              <a:p>
                <a:pPr>
                  <a:defRPr>
                    <a:solidFill>
                      <a:schemeClr val="bg2">
                        <a:lumMod val="50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'2.CO2-Sector'!$AA$46:$BB$46</c:f>
              <c:numCache>
                <c:formatCode>#,##0.0_ </c:formatCode>
                <c:ptCount val="28"/>
                <c:pt idx="0">
                  <c:v>65.099211692453338</c:v>
                </c:pt>
                <c:pt idx="1">
                  <c:v>66.222976830867665</c:v>
                </c:pt>
                <c:pt idx="2">
                  <c:v>66.151412877498501</c:v>
                </c:pt>
                <c:pt idx="3">
                  <c:v>64.865220084279102</c:v>
                </c:pt>
                <c:pt idx="4">
                  <c:v>66.440895326827743</c:v>
                </c:pt>
                <c:pt idx="5">
                  <c:v>66.775172319261031</c:v>
                </c:pt>
                <c:pt idx="6">
                  <c:v>67.298856666080994</c:v>
                </c:pt>
                <c:pt idx="7">
                  <c:v>64.692495920353736</c:v>
                </c:pt>
                <c:pt idx="8">
                  <c:v>58.610242069757525</c:v>
                </c:pt>
                <c:pt idx="9">
                  <c:v>58.899585008547739</c:v>
                </c:pt>
                <c:pt idx="10">
                  <c:v>59.357961364137132</c:v>
                </c:pt>
                <c:pt idx="11">
                  <c:v>58.039289065782022</c:v>
                </c:pt>
                <c:pt idx="12">
                  <c:v>55.349345494321909</c:v>
                </c:pt>
                <c:pt idx="13">
                  <c:v>54.557764667856851</c:v>
                </c:pt>
                <c:pt idx="14">
                  <c:v>54.538290519242324</c:v>
                </c:pt>
                <c:pt idx="15">
                  <c:v>55.636544033751555</c:v>
                </c:pt>
                <c:pt idx="16">
                  <c:v>55.898032300272263</c:v>
                </c:pt>
                <c:pt idx="17">
                  <c:v>55.092368320625809</c:v>
                </c:pt>
                <c:pt idx="18">
                  <c:v>50.814562119336529</c:v>
                </c:pt>
                <c:pt idx="19">
                  <c:v>45.266470032416976</c:v>
                </c:pt>
                <c:pt idx="20">
                  <c:v>46.316373188485372</c:v>
                </c:pt>
                <c:pt idx="21">
                  <c:v>46.233602505861256</c:v>
                </c:pt>
                <c:pt idx="22">
                  <c:v>46.281706425844263</c:v>
                </c:pt>
                <c:pt idx="23">
                  <c:v>48.037589020943209</c:v>
                </c:pt>
                <c:pt idx="24">
                  <c:v>47.439750194475067</c:v>
                </c:pt>
                <c:pt idx="25">
                  <c:v>46.150196895169117</c:v>
                </c:pt>
                <c:pt idx="26">
                  <c:v>45.681749278170642</c:v>
                </c:pt>
                <c:pt idx="27">
                  <c:v>46.220657211623617</c:v>
                </c:pt>
              </c:numCache>
            </c:numRef>
          </c:val>
          <c:smooth val="0"/>
          <c:extLst>
            <c:ext xmlns:c16="http://schemas.microsoft.com/office/drawing/2014/chart" uri="{C3380CC4-5D6E-409C-BE32-E72D297353CC}">
              <c16:uniqueId val="{00000034-770D-4895-BDA2-107F6F22F14F}"/>
            </c:ext>
          </c:extLst>
        </c:ser>
        <c:ser>
          <c:idx val="9"/>
          <c:order val="7"/>
          <c:tx>
            <c:strRef>
              <c:f>'2.CO2-Sector'!$Y$47</c:f>
              <c:strCache>
                <c:ptCount val="1"/>
                <c:pt idx="0">
                  <c:v>廃棄物</c:v>
                </c:pt>
              </c:strCache>
            </c:strRef>
          </c:tx>
          <c:spPr>
            <a:ln>
              <a:solidFill>
                <a:schemeClr val="accent1">
                  <a:lumMod val="60000"/>
                  <a:lumOff val="40000"/>
                </a:schemeClr>
              </a:solidFill>
            </a:ln>
          </c:spPr>
          <c:marker>
            <c:symbol val="none"/>
          </c:marker>
          <c:dLbls>
            <c:dLbl>
              <c:idx val="0"/>
              <c:layout>
                <c:manualLayout>
                  <c:x val="-1.9753428165464288E-2"/>
                  <c:y val="-1.59522777869086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770D-4895-BDA2-107F6F22F14F}"/>
                </c:ext>
              </c:extLst>
            </c:dLbl>
            <c:dLbl>
              <c:idx val="15"/>
              <c:layout>
                <c:manualLayout>
                  <c:x val="-1.2537912894816372E-2"/>
                  <c:y val="7.57563985716206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70D-4895-BDA2-107F6F22F14F}"/>
                </c:ext>
              </c:extLst>
            </c:dLbl>
            <c:dLbl>
              <c:idx val="23"/>
              <c:layout>
                <c:manualLayout>
                  <c:x val="-1.0146633677070001E-2"/>
                  <c:y val="7.57937515875017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770D-4895-BDA2-107F6F22F14F}"/>
                </c:ext>
              </c:extLst>
            </c:dLbl>
            <c:dLbl>
              <c:idx val="27"/>
              <c:layout>
                <c:manualLayout>
                  <c:x val="7.702168843078068E-3"/>
                  <c:y val="1.8975332068311196E-3"/>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1">
                          <a:lumMod val="60000"/>
                          <a:lumOff val="40000"/>
                        </a:schemeClr>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770D-4895-BDA2-107F6F22F14F}"/>
                </c:ext>
              </c:extLst>
            </c:dLbl>
            <c:spPr>
              <a:noFill/>
              <a:ln>
                <a:noFill/>
              </a:ln>
              <a:effectLst/>
            </c:spPr>
            <c:txPr>
              <a:bodyPr wrap="square" lIns="38100" tIns="19050" rIns="38100" bIns="19050" anchor="ctr">
                <a:spAutoFit/>
              </a:bodyPr>
              <a:lstStyle/>
              <a:p>
                <a:pPr>
                  <a:defRPr>
                    <a:solidFill>
                      <a:schemeClr val="accent1">
                        <a:lumMod val="60000"/>
                        <a:lumOff val="40000"/>
                      </a:schemeClr>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'2.CO2-Sector'!$AA$47:$BB$47</c:f>
              <c:numCache>
                <c:formatCode>#,##0.0_ </c:formatCode>
                <c:ptCount val="28"/>
                <c:pt idx="0">
                  <c:v>24.004789495147605</c:v>
                </c:pt>
                <c:pt idx="1">
                  <c:v>24.193303079771095</c:v>
                </c:pt>
                <c:pt idx="2">
                  <c:v>25.997784883166442</c:v>
                </c:pt>
                <c:pt idx="3">
                  <c:v>25.019816501809952</c:v>
                </c:pt>
                <c:pt idx="4">
                  <c:v>28.598436990483407</c:v>
                </c:pt>
                <c:pt idx="5">
                  <c:v>29.139666356417248</c:v>
                </c:pt>
                <c:pt idx="6">
                  <c:v>29.649884515558579</c:v>
                </c:pt>
                <c:pt idx="7">
                  <c:v>31.207113724399004</c:v>
                </c:pt>
                <c:pt idx="8">
                  <c:v>31.447885947133283</c:v>
                </c:pt>
                <c:pt idx="9">
                  <c:v>31.365707267695381</c:v>
                </c:pt>
                <c:pt idx="10">
                  <c:v>32.856496577069208</c:v>
                </c:pt>
                <c:pt idx="11">
                  <c:v>32.522541455449932</c:v>
                </c:pt>
                <c:pt idx="12">
                  <c:v>32.76772216385082</c:v>
                </c:pt>
                <c:pt idx="13">
                  <c:v>33.515749112426711</c:v>
                </c:pt>
                <c:pt idx="14">
                  <c:v>32.703600998426424</c:v>
                </c:pt>
                <c:pt idx="15">
                  <c:v>31.654769528503184</c:v>
                </c:pt>
                <c:pt idx="16">
                  <c:v>29.908577201925368</c:v>
                </c:pt>
                <c:pt idx="17">
                  <c:v>30.484410938269022</c:v>
                </c:pt>
                <c:pt idx="18">
                  <c:v>31.857011257747367</c:v>
                </c:pt>
                <c:pt idx="19">
                  <c:v>28.198126009497404</c:v>
                </c:pt>
                <c:pt idx="20">
                  <c:v>28.715829230608207</c:v>
                </c:pt>
                <c:pt idx="21">
                  <c:v>28.032618369662039</c:v>
                </c:pt>
                <c:pt idx="22">
                  <c:v>29.838883578432</c:v>
                </c:pt>
                <c:pt idx="23">
                  <c:v>29.380590594684026</c:v>
                </c:pt>
                <c:pt idx="24">
                  <c:v>28.519197867867419</c:v>
                </c:pt>
                <c:pt idx="25">
                  <c:v>28.975452548453891</c:v>
                </c:pt>
                <c:pt idx="26">
                  <c:v>29.687294838312582</c:v>
                </c:pt>
                <c:pt idx="27">
                  <c:v>29.839034082539307</c:v>
                </c:pt>
              </c:numCache>
            </c:numRef>
          </c:val>
          <c:smooth val="0"/>
          <c:extLst>
            <c:ext xmlns:c16="http://schemas.microsoft.com/office/drawing/2014/chart" uri="{C3380CC4-5D6E-409C-BE32-E72D297353CC}">
              <c16:uniqueId val="{00000039-770D-4895-BDA2-107F6F22F14F}"/>
            </c:ext>
          </c:extLst>
        </c:ser>
        <c:ser>
          <c:idx val="0"/>
          <c:order val="8"/>
          <c:tx>
            <c:strRef>
              <c:f>'2.CO2-Sector'!$Y$48</c:f>
              <c:strCache>
                <c:ptCount val="1"/>
                <c:pt idx="0">
                  <c:v>その他（農業・間接CO2等）</c:v>
                </c:pt>
              </c:strCache>
            </c:strRef>
          </c:tx>
          <c:spPr>
            <a:ln>
              <a:solidFill>
                <a:srgbClr val="92D050"/>
              </a:solidFill>
            </a:ln>
          </c:spPr>
          <c:marker>
            <c:spPr>
              <a:solidFill>
                <a:srgbClr val="92D050"/>
              </a:solidFill>
              <a:ln>
                <a:solidFill>
                  <a:srgbClr val="92D050"/>
                </a:solidFill>
              </a:ln>
            </c:spPr>
          </c:marker>
          <c:dLbls>
            <c:dLbl>
              <c:idx val="0"/>
              <c:layout>
                <c:manualLayout>
                  <c:x val="-2.126242747239248E-2"/>
                  <c:y val="-1.1388187482257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770D-4895-BDA2-107F6F22F14F}"/>
                </c:ext>
              </c:extLst>
            </c:dLbl>
            <c:dLbl>
              <c:idx val="15"/>
              <c:layout>
                <c:manualLayout>
                  <c:x val="-9.5995371918305653E-3"/>
                  <c:y val="-1.1401485155911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770D-4895-BDA2-107F6F22F14F}"/>
                </c:ext>
              </c:extLst>
            </c:dLbl>
            <c:dLbl>
              <c:idx val="23"/>
              <c:layout>
                <c:manualLayout>
                  <c:x val="-2.7450724252278142E-2"/>
                  <c:y val="-1.5191023323223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770D-4895-BDA2-107F6F22F14F}"/>
                </c:ext>
              </c:extLst>
            </c:dLbl>
            <c:dLbl>
              <c:idx val="27"/>
              <c:layout>
                <c:manualLayout>
                  <c:x val="9.2167666359267361E-3"/>
                  <c:y val="-1.8975332068311196E-3"/>
                </c:manualLayout>
              </c:layout>
              <c:numFmt formatCode="##.#&quot;百万トン&quot;" sourceLinked="0"/>
              <c:spPr>
                <a:noFill/>
                <a:ln>
                  <a:noFill/>
                </a:ln>
                <a:effectLst/>
              </c:spPr>
              <c:txPr>
                <a:bodyPr wrap="square" lIns="38100" tIns="19050" rIns="38100" bIns="19050" anchor="ctr">
                  <a:spAutoFit/>
                </a:bodyPr>
                <a:lstStyle/>
                <a:p>
                  <a:pPr>
                    <a:defRPr sz="12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770D-4895-BDA2-107F6F22F14F}"/>
                </c:ext>
              </c:extLst>
            </c:dLbl>
            <c:spPr>
              <a:noFill/>
              <a:ln>
                <a:noFill/>
              </a:ln>
              <a:effectLst/>
            </c:spPr>
            <c:txPr>
              <a:bodyPr wrap="square" lIns="38100" tIns="19050" rIns="38100" bIns="19050" anchor="ctr">
                <a:spAutoFit/>
              </a:bodyPr>
              <a:lstStyle/>
              <a:p>
                <a:pPr>
                  <a:defRPr>
                    <a:solidFill>
                      <a:srgbClr val="92D05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'2.CO2-Sector'!$AA$48:$BB$48</c:f>
              <c:numCache>
                <c:formatCode>#,##0.0_ </c:formatCode>
                <c:ptCount val="28"/>
                <c:pt idx="0">
                  <c:v>6.5599783239262885</c:v>
                </c:pt>
                <c:pt idx="1">
                  <c:v>6.3552823296438063</c:v>
                </c:pt>
                <c:pt idx="2">
                  <c:v>6.0986376085862686</c:v>
                </c:pt>
                <c:pt idx="3">
                  <c:v>5.8866147376791105</c:v>
                </c:pt>
                <c:pt idx="4">
                  <c:v>5.6729684881993796</c:v>
                </c:pt>
                <c:pt idx="5">
                  <c:v>5.8684378970355011</c:v>
                </c:pt>
                <c:pt idx="6">
                  <c:v>5.9791874945660055</c:v>
                </c:pt>
                <c:pt idx="7">
                  <c:v>5.9414548024490212</c:v>
                </c:pt>
                <c:pt idx="8">
                  <c:v>5.5059967439169952</c:v>
                </c:pt>
                <c:pt idx="9">
                  <c:v>5.526827996080077</c:v>
                </c:pt>
                <c:pt idx="10">
                  <c:v>5.6040756373972487</c:v>
                </c:pt>
                <c:pt idx="11">
                  <c:v>5.1329094119366756</c:v>
                </c:pt>
                <c:pt idx="12">
                  <c:v>4.874768596261851</c:v>
                </c:pt>
                <c:pt idx="13">
                  <c:v>4.6949905649732191</c:v>
                </c:pt>
                <c:pt idx="14">
                  <c:v>4.5332281272294335</c:v>
                </c:pt>
                <c:pt idx="15">
                  <c:v>4.4765387963071852</c:v>
                </c:pt>
                <c:pt idx="16">
                  <c:v>4.408597890707977</c:v>
                </c:pt>
                <c:pt idx="17">
                  <c:v>4.426960036925248</c:v>
                </c:pt>
                <c:pt idx="18">
                  <c:v>4.011953707211898</c:v>
                </c:pt>
                <c:pt idx="19">
                  <c:v>3.6703830438031528</c:v>
                </c:pt>
                <c:pt idx="20">
                  <c:v>3.5731440178302494</c:v>
                </c:pt>
                <c:pt idx="21">
                  <c:v>3.4580751526702587</c:v>
                </c:pt>
                <c:pt idx="22">
                  <c:v>3.4712890042353011</c:v>
                </c:pt>
                <c:pt idx="23">
                  <c:v>3.4792681075728953</c:v>
                </c:pt>
                <c:pt idx="24">
                  <c:v>3.3770976213762798</c:v>
                </c:pt>
                <c:pt idx="25">
                  <c:v>3.3240782502115596</c:v>
                </c:pt>
                <c:pt idx="26">
                  <c:v>3.2595510265324084</c:v>
                </c:pt>
                <c:pt idx="27">
                  <c:v>3.2044578104774413</c:v>
                </c:pt>
              </c:numCache>
            </c:numRef>
          </c:val>
          <c:smooth val="0"/>
          <c:extLst>
            <c:ext xmlns:c16="http://schemas.microsoft.com/office/drawing/2014/chart" uri="{C3380CC4-5D6E-409C-BE32-E72D297353CC}">
              <c16:uniqueId val="{0000003E-770D-4895-BDA2-107F6F22F14F}"/>
            </c:ext>
          </c:extLst>
        </c:ser>
        <c:dLbls>
          <c:showLegendKey val="0"/>
          <c:showVal val="0"/>
          <c:showCatName val="0"/>
          <c:showSerName val="0"/>
          <c:showPercent val="0"/>
          <c:showBubbleSize val="0"/>
        </c:dLbls>
        <c:marker val="1"/>
        <c:smooth val="0"/>
        <c:axId val="179901568"/>
        <c:axId val="179903104"/>
      </c:lineChart>
      <c:lineChart>
        <c:grouping val="standard"/>
        <c:varyColors val="0"/>
        <c:ser>
          <c:idx val="7"/>
          <c:order val="9"/>
          <c:tx>
            <c:strRef>
              <c:f>'2.CO2-Sector'!$Y$63</c:f>
              <c:strCache>
                <c:ptCount val="1"/>
                <c:pt idx="0">
                  <c:v>■2005年度比</c:v>
                </c:pt>
              </c:strCache>
            </c:strRef>
          </c:tx>
          <c:spPr>
            <a:ln>
              <a:noFill/>
            </a:ln>
          </c:spPr>
          <c:marker>
            <c:symbol val="none"/>
          </c:marker>
          <c:dLbls>
            <c:dLbl>
              <c:idx val="0"/>
              <c:layout>
                <c:manualLayout>
                  <c:x val="0.69411168875735918"/>
                  <c:y val="3.4251520267746416E-2"/>
                </c:manualLayout>
              </c:layout>
              <c:tx>
                <c:rich>
                  <a:bodyPr wrap="square" lIns="38100" tIns="19050" rIns="38100" bIns="19050" anchor="ctr">
                    <a:spAutoFit/>
                  </a:bodyPr>
                  <a:lstStyle/>
                  <a:p>
                    <a:pPr>
                      <a:defRPr sz="1200">
                        <a:solidFill>
                          <a:srgbClr val="C00000"/>
                        </a:solidFill>
                      </a:defRPr>
                    </a:pPr>
                    <a:fld id="{9A0327DF-2615-45EA-84DC-163DBC652D9C}" type="VALUE">
                      <a:rPr lang="en-US" altLang="ja-JP" sz="1200" baseline="0">
                        <a:solidFill>
                          <a:srgbClr val="C00000"/>
                        </a:solidFill>
                      </a:rPr>
                      <a:pPr>
                        <a:defRPr sz="1200">
                          <a:solidFill>
                            <a:srgbClr val="C00000"/>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F-770D-4895-BDA2-107F6F22F14F}"/>
                </c:ext>
              </c:extLst>
            </c:dLbl>
            <c:dLbl>
              <c:idx val="1"/>
              <c:layout>
                <c:manualLayout>
                  <c:x val="0.66232136034913802"/>
                  <c:y val="-6.3312390742428545E-2"/>
                </c:manualLayout>
              </c:layout>
              <c:tx>
                <c:rich>
                  <a:bodyPr wrap="square" lIns="38100" tIns="19050" rIns="38100" bIns="19050" anchor="ctr">
                    <a:noAutofit/>
                  </a:bodyPr>
                  <a:lstStyle/>
                  <a:p>
                    <a:pPr>
                      <a:defRPr sz="1200">
                        <a:solidFill>
                          <a:schemeClr val="accent3">
                            <a:lumMod val="75000"/>
                          </a:schemeClr>
                        </a:solidFill>
                      </a:defRPr>
                    </a:pPr>
                    <a:fld id="{664887D2-635D-4B80-9156-5D03C78A0AB7}" type="VALUE">
                      <a:rPr lang="en-US" altLang="ja-JP" sz="1200" baseline="0">
                        <a:solidFill>
                          <a:schemeClr val="accent3">
                            <a:lumMod val="75000"/>
                          </a:schemeClr>
                        </a:solidFill>
                      </a:rPr>
                      <a:pPr>
                        <a:defRPr sz="1200">
                          <a:solidFill>
                            <a:schemeClr val="accent3">
                              <a:lumMod val="75000"/>
                            </a:schemeClr>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layout>
                    <c:manualLayout>
                      <c:w val="5.932601477852302E-2"/>
                      <c:h val="3.2213637788195013E-2"/>
                    </c:manualLayout>
                  </c15:layout>
                  <c15:dlblFieldTable/>
                  <c15:showDataLabelsRange val="0"/>
                </c:ext>
                <c:ext xmlns:c16="http://schemas.microsoft.com/office/drawing/2014/chart" uri="{C3380CC4-5D6E-409C-BE32-E72D297353CC}">
                  <c16:uniqueId val="{00000040-770D-4895-BDA2-107F6F22F14F}"/>
                </c:ext>
              </c:extLst>
            </c:dLbl>
            <c:dLbl>
              <c:idx val="2"/>
              <c:layout>
                <c:manualLayout>
                  <c:x val="0.64699493492537674"/>
                  <c:y val="0.10676791824171877"/>
                </c:manualLayout>
              </c:layout>
              <c:tx>
                <c:rich>
                  <a:bodyPr wrap="square" lIns="38100" tIns="19050" rIns="38100" bIns="19050" anchor="ctr">
                    <a:spAutoFit/>
                  </a:bodyPr>
                  <a:lstStyle/>
                  <a:p>
                    <a:pPr>
                      <a:defRPr sz="1200">
                        <a:solidFill>
                          <a:schemeClr val="accent4">
                            <a:lumMod val="75000"/>
                          </a:schemeClr>
                        </a:solidFill>
                      </a:defRPr>
                    </a:pPr>
                    <a:fld id="{B31EE4D9-9A6A-4A4E-A4EB-3788C18B74C6}" type="VALUE">
                      <a:rPr lang="en-US" altLang="ja-JP" sz="1200" baseline="0">
                        <a:solidFill>
                          <a:schemeClr val="accent4">
                            <a:lumMod val="75000"/>
                          </a:schemeClr>
                        </a:solidFill>
                      </a:rPr>
                      <a:pPr>
                        <a:defRPr sz="1200">
                          <a:solidFill>
                            <a:schemeClr val="accent4">
                              <a:lumMod val="75000"/>
                            </a:schemeClr>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1-770D-4895-BDA2-107F6F22F14F}"/>
                </c:ext>
              </c:extLst>
            </c:dLbl>
            <c:dLbl>
              <c:idx val="3"/>
              <c:layout>
                <c:manualLayout>
                  <c:x val="0.62385110515667197"/>
                  <c:y val="-1.3744415724125705E-2"/>
                </c:manualLayout>
              </c:layout>
              <c:tx>
                <c:rich>
                  <a:bodyPr wrap="square" lIns="38100" tIns="19050" rIns="38100" bIns="19050" anchor="ctr">
                    <a:spAutoFit/>
                  </a:bodyPr>
                  <a:lstStyle/>
                  <a:p>
                    <a:pPr>
                      <a:defRPr sz="1200">
                        <a:solidFill>
                          <a:schemeClr val="accent5">
                            <a:lumMod val="75000"/>
                          </a:schemeClr>
                        </a:solidFill>
                      </a:defRPr>
                    </a:pPr>
                    <a:fld id="{D4A09C3D-5CB3-40C2-A785-E3116EAAC236}" type="VALUE">
                      <a:rPr lang="en-US" altLang="ja-JP" sz="1200" baseline="0">
                        <a:solidFill>
                          <a:schemeClr val="accent5">
                            <a:lumMod val="75000"/>
                          </a:schemeClr>
                        </a:solidFill>
                      </a:rPr>
                      <a:pPr>
                        <a:defRPr sz="1200">
                          <a:solidFill>
                            <a:schemeClr val="accent5">
                              <a:lumMod val="75000"/>
                            </a:schemeClr>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2-770D-4895-BDA2-107F6F22F14F}"/>
                </c:ext>
              </c:extLst>
            </c:dLbl>
            <c:dLbl>
              <c:idx val="4"/>
              <c:layout>
                <c:manualLayout>
                  <c:x val="0.60053434437842024"/>
                  <c:y val="0.22889375308162396"/>
                </c:manualLayout>
              </c:layout>
              <c:tx>
                <c:rich>
                  <a:bodyPr wrap="square" lIns="38100" tIns="19050" rIns="38100" bIns="19050" anchor="ctr">
                    <a:spAutoFit/>
                  </a:bodyPr>
                  <a:lstStyle/>
                  <a:p>
                    <a:pPr>
                      <a:defRPr sz="1200">
                        <a:solidFill>
                          <a:schemeClr val="accent6">
                            <a:lumMod val="75000"/>
                          </a:schemeClr>
                        </a:solidFill>
                      </a:defRPr>
                    </a:pPr>
                    <a:fld id="{51DB4A12-2D6C-485C-886D-6830555BCB86}" type="VALUE">
                      <a:rPr lang="en-US" altLang="ja-JP" sz="1200" baseline="0">
                        <a:solidFill>
                          <a:schemeClr val="accent6">
                            <a:lumMod val="75000"/>
                          </a:schemeClr>
                        </a:solidFill>
                      </a:rPr>
                      <a:pPr>
                        <a:defRPr sz="1200">
                          <a:solidFill>
                            <a:schemeClr val="accent6">
                              <a:lumMod val="75000"/>
                            </a:schemeClr>
                          </a:solidFill>
                        </a:defRPr>
                      </a:pPr>
                      <a:t>[値]</a:t>
                    </a:fld>
                    <a:endParaRPr lang="ja-JP" altLang="en-US"/>
                  </a:p>
                </c:rich>
              </c:tx>
              <c:numFmt formatCode="\(\+\ 0.#%;[Black]\(\-\ 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3-770D-4895-BDA2-107F6F22F14F}"/>
                </c:ext>
              </c:extLst>
            </c:dLbl>
            <c:dLbl>
              <c:idx val="5"/>
              <c:layout>
                <c:manualLayout>
                  <c:x val="0.57784378461795249"/>
                  <c:y val="0.27488009681901704"/>
                </c:manualLayout>
              </c:layout>
              <c:tx>
                <c:rich>
                  <a:bodyPr wrap="square" lIns="38100" tIns="19050" rIns="38100" bIns="19050" anchor="ctr">
                    <a:spAutoFit/>
                  </a:bodyPr>
                  <a:lstStyle/>
                  <a:p>
                    <a:pPr>
                      <a:defRPr sz="1200">
                        <a:solidFill>
                          <a:schemeClr val="bg2">
                            <a:lumMod val="50000"/>
                          </a:schemeClr>
                        </a:solidFill>
                      </a:defRPr>
                    </a:pPr>
                    <a:fld id="{BB573966-803B-4A8B-BA30-9C60F59375B9}" type="VALUE">
                      <a:rPr lang="en-US" altLang="ja-JP" sz="1200" baseline="0">
                        <a:solidFill>
                          <a:schemeClr val="bg2">
                            <a:lumMod val="50000"/>
                          </a:schemeClr>
                        </a:solidFill>
                      </a:rPr>
                      <a:pPr>
                        <a:defRPr sz="1200">
                          <a:solidFill>
                            <a:schemeClr val="bg2">
                              <a:lumMod val="50000"/>
                            </a:schemeClr>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4-770D-4895-BDA2-107F6F22F14F}"/>
                </c:ext>
              </c:extLst>
            </c:dLbl>
            <c:dLbl>
              <c:idx val="6"/>
              <c:layout>
                <c:manualLayout>
                  <c:x val="0.56160257696233407"/>
                  <c:y val="0.41510615727113809"/>
                </c:manualLayout>
              </c:layout>
              <c:tx>
                <c:rich>
                  <a:bodyPr wrap="square" lIns="38100" tIns="19050" rIns="38100" bIns="19050" anchor="ctr">
                    <a:spAutoFit/>
                  </a:bodyPr>
                  <a:lstStyle/>
                  <a:p>
                    <a:pPr>
                      <a:defRPr sz="1200">
                        <a:solidFill>
                          <a:schemeClr val="accent1">
                            <a:lumMod val="60000"/>
                            <a:lumOff val="40000"/>
                          </a:schemeClr>
                        </a:solidFill>
                      </a:defRPr>
                    </a:pPr>
                    <a:fld id="{362432E5-3C66-46F1-B286-751B9AEDD15B}" type="VALUE">
                      <a:rPr lang="en-US" altLang="ja-JP" sz="1200" baseline="0">
                        <a:solidFill>
                          <a:schemeClr val="accent1">
                            <a:lumMod val="60000"/>
                            <a:lumOff val="40000"/>
                          </a:schemeClr>
                        </a:solidFill>
                      </a:rPr>
                      <a:pPr>
                        <a:defRPr sz="1200">
                          <a:solidFill>
                            <a:schemeClr val="accent1">
                              <a:lumMod val="60000"/>
                              <a:lumOff val="40000"/>
                            </a:schemeClr>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5-770D-4895-BDA2-107F6F22F14F}"/>
                </c:ext>
              </c:extLst>
            </c:dLbl>
            <c:dLbl>
              <c:idx val="7"/>
              <c:layout>
                <c:manualLayout>
                  <c:x val="0.53058001869272231"/>
                  <c:y val="0.2131645475055656"/>
                </c:manualLayout>
              </c:layout>
              <c:tx>
                <c:rich>
                  <a:bodyPr wrap="square" lIns="38100" tIns="19050" rIns="38100" bIns="19050" anchor="ctr">
                    <a:spAutoFit/>
                  </a:bodyPr>
                  <a:lstStyle/>
                  <a:p>
                    <a:pPr>
                      <a:defRPr sz="1200">
                        <a:solidFill>
                          <a:srgbClr val="92D050"/>
                        </a:solidFill>
                      </a:defRPr>
                    </a:pPr>
                    <a:fld id="{38C003A6-878C-49B0-AFD7-9FE22E54CB03}" type="VALUE">
                      <a:rPr lang="en-US" altLang="ja-JP" sz="1200" baseline="0">
                        <a:solidFill>
                          <a:srgbClr val="92D050"/>
                        </a:solidFill>
                      </a:rPr>
                      <a:pPr>
                        <a:defRPr sz="1200">
                          <a:solidFill>
                            <a:srgbClr val="92D050"/>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6-770D-4895-BDA2-107F6F22F14F}"/>
                </c:ext>
              </c:extLst>
            </c:dLbl>
            <c:dLbl>
              <c:idx val="8"/>
              <c:layout>
                <c:manualLayout>
                  <c:x val="0.43686798673432964"/>
                  <c:y val="5.271740095054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70D-4895-BDA2-107F6F22F14F}"/>
                </c:ext>
              </c:extLst>
            </c:dLbl>
            <c:numFmt formatCode="\(\+##.#%;[Black]\(\-##.#%"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'2.CO2-Sector'!$BB$65:$BB$72</c:f>
              <c:numCache>
                <c:formatCode>#,##0.0%;[Red]\-#,##0.0%</c:formatCode>
                <c:ptCount val="8"/>
                <c:pt idx="0">
                  <c:v>0.16570637049530257</c:v>
                </c:pt>
                <c:pt idx="1">
                  <c:v>-0.19257609206188697</c:v>
                </c:pt>
                <c:pt idx="2">
                  <c:v>-0.13674247869633327</c:v>
                </c:pt>
                <c:pt idx="3">
                  <c:v>-0.42578616403447733</c:v>
                </c:pt>
                <c:pt idx="4">
                  <c:v>-0.1580225552446658</c:v>
                </c:pt>
                <c:pt idx="5">
                  <c:v>-0.16923924707501337</c:v>
                </c:pt>
                <c:pt idx="6">
                  <c:v>-5.7360564395482871E-2</c:v>
                </c:pt>
                <c:pt idx="7">
                  <c:v>-0.28416619261272058</c:v>
                </c:pt>
              </c:numCache>
            </c:numRef>
          </c:val>
          <c:smooth val="0"/>
          <c:extLst>
            <c:ext xmlns:c16="http://schemas.microsoft.com/office/drawing/2014/chart" uri="{C3380CC4-5D6E-409C-BE32-E72D297353CC}">
              <c16:uniqueId val="{00000048-770D-4895-BDA2-107F6F22F14F}"/>
            </c:ext>
          </c:extLst>
        </c:ser>
        <c:ser>
          <c:idx val="10"/>
          <c:order val="10"/>
          <c:tx>
            <c:strRef>
              <c:f>'2.CO2-Sector'!$Y$75</c:f>
              <c:strCache>
                <c:ptCount val="1"/>
                <c:pt idx="0">
                  <c:v>■2013年度比</c:v>
                </c:pt>
              </c:strCache>
            </c:strRef>
          </c:tx>
          <c:spPr>
            <a:ln>
              <a:noFill/>
            </a:ln>
          </c:spPr>
          <c:marker>
            <c:symbol val="none"/>
          </c:marker>
          <c:dLbls>
            <c:dLbl>
              <c:idx val="0"/>
              <c:layout>
                <c:manualLayout>
                  <c:x val="0.75312035241432118"/>
                  <c:y val="-0.19775388844895345"/>
                </c:manualLayout>
              </c:layout>
              <c:tx>
                <c:rich>
                  <a:bodyPr wrap="square" lIns="38100" tIns="19050" rIns="38100" bIns="19050" anchor="ctr">
                    <a:spAutoFit/>
                  </a:bodyPr>
                  <a:lstStyle/>
                  <a:p>
                    <a:pPr>
                      <a:defRPr sz="1200">
                        <a:solidFill>
                          <a:srgbClr val="C00000"/>
                        </a:solidFill>
                      </a:defRPr>
                    </a:pPr>
                    <a:fld id="{12F51AF5-743E-4FAD-8592-4653544EF7F3}" type="VALUE">
                      <a:rPr lang="en-US" altLang="ja-JP" sz="1200" baseline="0">
                        <a:solidFill>
                          <a:srgbClr val="C00000"/>
                        </a:solidFill>
                      </a:rPr>
                      <a:pPr>
                        <a:defRPr sz="1200">
                          <a:solidFill>
                            <a:srgbClr val="C00000"/>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9-770D-4895-BDA2-107F6F22F14F}"/>
                </c:ext>
              </c:extLst>
            </c:dLbl>
            <c:dLbl>
              <c:idx val="1"/>
              <c:layout>
                <c:manualLayout>
                  <c:x val="0.71521331527303256"/>
                  <c:y val="2.1905452046198211E-2"/>
                </c:manualLayout>
              </c:layout>
              <c:tx>
                <c:rich>
                  <a:bodyPr wrap="square" lIns="38100" tIns="19050" rIns="38100" bIns="19050" anchor="ctr">
                    <a:spAutoFit/>
                  </a:bodyPr>
                  <a:lstStyle/>
                  <a:p>
                    <a:pPr>
                      <a:defRPr sz="1200">
                        <a:solidFill>
                          <a:schemeClr val="accent3">
                            <a:lumMod val="75000"/>
                          </a:schemeClr>
                        </a:solidFill>
                      </a:defRPr>
                    </a:pPr>
                    <a:fld id="{B4885629-DD54-4200-A2F4-A22D00B6614B}" type="VALUE">
                      <a:rPr lang="en-US" altLang="ja-JP" sz="1200" baseline="0">
                        <a:solidFill>
                          <a:schemeClr val="accent3">
                            <a:lumMod val="75000"/>
                          </a:schemeClr>
                        </a:solidFill>
                      </a:rPr>
                      <a:pPr>
                        <a:defRPr sz="1200">
                          <a:solidFill>
                            <a:schemeClr val="accent3">
                              <a:lumMod val="75000"/>
                            </a:schemeClr>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A-770D-4895-BDA2-107F6F22F14F}"/>
                </c:ext>
              </c:extLst>
            </c:dLbl>
            <c:dLbl>
              <c:idx val="2"/>
              <c:layout>
                <c:manualLayout>
                  <c:x val="0.69583197906995675"/>
                  <c:y val="0.19998147290412227"/>
                </c:manualLayout>
              </c:layout>
              <c:tx>
                <c:rich>
                  <a:bodyPr wrap="square" lIns="38100" tIns="19050" rIns="38100" bIns="19050" anchor="ctr">
                    <a:spAutoFit/>
                  </a:bodyPr>
                  <a:lstStyle/>
                  <a:p>
                    <a:pPr>
                      <a:defRPr sz="1200">
                        <a:solidFill>
                          <a:schemeClr val="accent4">
                            <a:lumMod val="75000"/>
                          </a:schemeClr>
                        </a:solidFill>
                        <a:latin typeface="+mn-lt"/>
                      </a:defRPr>
                    </a:pPr>
                    <a:fld id="{FBE84D81-9128-430A-8F42-35F3823043D9}" type="VALUE">
                      <a:rPr lang="en-US" altLang="ja-JP" sz="1200" baseline="0">
                        <a:solidFill>
                          <a:schemeClr val="accent4">
                            <a:lumMod val="75000"/>
                          </a:schemeClr>
                        </a:solidFill>
                        <a:latin typeface="+mn-lt"/>
                      </a:rPr>
                      <a:pPr>
                        <a:defRPr sz="1200">
                          <a:solidFill>
                            <a:schemeClr val="accent4">
                              <a:lumMod val="75000"/>
                            </a:schemeClr>
                          </a:solidFill>
                          <a:latin typeface="+mn-lt"/>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B-770D-4895-BDA2-107F6F22F14F}"/>
                </c:ext>
              </c:extLst>
            </c:dLbl>
            <c:dLbl>
              <c:idx val="3"/>
              <c:layout>
                <c:manualLayout>
                  <c:x val="0.67360671569488861"/>
                  <c:y val="-1.5099583140342751E-2"/>
                </c:manualLayout>
              </c:layout>
              <c:tx>
                <c:rich>
                  <a:bodyPr wrap="square" lIns="38100" tIns="19050" rIns="38100" bIns="19050" anchor="ctr">
                    <a:spAutoFit/>
                  </a:bodyPr>
                  <a:lstStyle/>
                  <a:p>
                    <a:pPr>
                      <a:defRPr sz="1200">
                        <a:solidFill>
                          <a:schemeClr val="accent5">
                            <a:lumMod val="75000"/>
                          </a:schemeClr>
                        </a:solidFill>
                      </a:defRPr>
                    </a:pPr>
                    <a:fld id="{0D642081-1A91-44F2-9ACB-52CEF261F025}" type="VALUE">
                      <a:rPr lang="en-US" altLang="ja-JP" sz="1200" baseline="0">
                        <a:solidFill>
                          <a:schemeClr val="accent5">
                            <a:lumMod val="75000"/>
                          </a:schemeClr>
                        </a:solidFill>
                      </a:rPr>
                      <a:pPr>
                        <a:defRPr sz="1200">
                          <a:solidFill>
                            <a:schemeClr val="accent5">
                              <a:lumMod val="75000"/>
                            </a:schemeClr>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C-770D-4895-BDA2-107F6F22F14F}"/>
                </c:ext>
              </c:extLst>
            </c:dLbl>
            <c:dLbl>
              <c:idx val="4"/>
              <c:layout>
                <c:manualLayout>
                  <c:x val="0.65360975339187888"/>
                  <c:y val="0.36990153745013371"/>
                </c:manualLayout>
              </c:layout>
              <c:tx>
                <c:rich>
                  <a:bodyPr wrap="square" lIns="38100" tIns="19050" rIns="38100" bIns="19050" anchor="ctr">
                    <a:spAutoFit/>
                  </a:bodyPr>
                  <a:lstStyle/>
                  <a:p>
                    <a:pPr>
                      <a:defRPr sz="1200">
                        <a:solidFill>
                          <a:schemeClr val="accent6">
                            <a:lumMod val="75000"/>
                          </a:schemeClr>
                        </a:solidFill>
                      </a:defRPr>
                    </a:pPr>
                    <a:fld id="{D23DD246-43AB-4774-8344-D09B721D98F0}" type="VALUE">
                      <a:rPr lang="en-US" altLang="ja-JP" sz="1200" baseline="0">
                        <a:solidFill>
                          <a:schemeClr val="accent6">
                            <a:lumMod val="75000"/>
                          </a:schemeClr>
                        </a:solidFill>
                      </a:rPr>
                      <a:pPr>
                        <a:defRPr sz="1200">
                          <a:solidFill>
                            <a:schemeClr val="accent6">
                              <a:lumMod val="75000"/>
                            </a:schemeClr>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D-770D-4895-BDA2-107F6F22F14F}"/>
                </c:ext>
              </c:extLst>
            </c:dLbl>
            <c:dLbl>
              <c:idx val="5"/>
              <c:layout>
                <c:manualLayout>
                  <c:x val="0.62658119644827892"/>
                  <c:y val="0.40754829744953608"/>
                </c:manualLayout>
              </c:layout>
              <c:tx>
                <c:rich>
                  <a:bodyPr wrap="square" lIns="38100" tIns="19050" rIns="38100" bIns="19050" anchor="ctr">
                    <a:spAutoFit/>
                  </a:bodyPr>
                  <a:lstStyle/>
                  <a:p>
                    <a:pPr>
                      <a:defRPr sz="1200">
                        <a:solidFill>
                          <a:schemeClr val="bg2">
                            <a:lumMod val="50000"/>
                          </a:schemeClr>
                        </a:solidFill>
                      </a:defRPr>
                    </a:pPr>
                    <a:fld id="{01DB3C14-8B65-4522-B00A-980EBDE72F03}" type="VALUE">
                      <a:rPr lang="en-US" altLang="ja-JP" sz="1200" baseline="0">
                        <a:solidFill>
                          <a:schemeClr val="bg2">
                            <a:lumMod val="50000"/>
                          </a:schemeClr>
                        </a:solidFill>
                      </a:rPr>
                      <a:pPr>
                        <a:defRPr sz="1200">
                          <a:solidFill>
                            <a:schemeClr val="bg2">
                              <a:lumMod val="50000"/>
                            </a:schemeClr>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E-770D-4895-BDA2-107F6F22F14F}"/>
                </c:ext>
              </c:extLst>
            </c:dLbl>
            <c:dLbl>
              <c:idx val="6"/>
              <c:layout>
                <c:manualLayout>
                  <c:x val="0.60376477443026322"/>
                  <c:y val="0.4881807587144586"/>
                </c:manualLayout>
              </c:layout>
              <c:tx>
                <c:rich>
                  <a:bodyPr wrap="square" lIns="38100" tIns="19050" rIns="38100" bIns="19050" anchor="ctr">
                    <a:noAutofit/>
                  </a:bodyPr>
                  <a:lstStyle/>
                  <a:p>
                    <a:pPr>
                      <a:defRPr sz="1200">
                        <a:solidFill>
                          <a:schemeClr val="accent1">
                            <a:lumMod val="60000"/>
                            <a:lumOff val="40000"/>
                          </a:schemeClr>
                        </a:solidFill>
                        <a:latin typeface="+mn-lt"/>
                      </a:defRPr>
                    </a:pPr>
                    <a:fld id="{69380A69-A663-4C5C-BEF5-B727C921AEB2}" type="VALUE">
                      <a:rPr lang="en-US" altLang="ja-JP" sz="1200" baseline="0">
                        <a:solidFill>
                          <a:schemeClr val="accent1">
                            <a:lumMod val="60000"/>
                            <a:lumOff val="40000"/>
                          </a:schemeClr>
                        </a:solidFill>
                        <a:latin typeface="+mn-lt"/>
                      </a:rPr>
                      <a:pPr>
                        <a:defRPr sz="1200">
                          <a:solidFill>
                            <a:schemeClr val="accent1">
                              <a:lumMod val="60000"/>
                              <a:lumOff val="40000"/>
                            </a:schemeClr>
                          </a:solidFill>
                          <a:latin typeface="+mn-lt"/>
                        </a:defRPr>
                      </a:pPr>
                      <a:t>[値]</a:t>
                    </a:fld>
                    <a:endParaRPr lang="ja-JP" altLang="en-US"/>
                  </a:p>
                </c:rich>
              </c:tx>
              <c:numFmt formatCode="&quot;／&quot;\+\ 0.#%\);[Black]&quot;／&quot;\-\ 0.#%\)"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1994248074094921E-2"/>
                      <c:h val="3.4999477057777645E-2"/>
                    </c:manualLayout>
                  </c15:layout>
                  <c15:dlblFieldTable/>
                  <c15:showDataLabelsRange val="0"/>
                </c:ext>
                <c:ext xmlns:c16="http://schemas.microsoft.com/office/drawing/2014/chart" uri="{C3380CC4-5D6E-409C-BE32-E72D297353CC}">
                  <c16:uniqueId val="{0000004F-770D-4895-BDA2-107F6F22F14F}"/>
                </c:ext>
              </c:extLst>
            </c:dLbl>
            <c:dLbl>
              <c:idx val="7"/>
              <c:layout>
                <c:manualLayout>
                  <c:x val="0.58185074540211379"/>
                  <c:y val="0.42107980098313136"/>
                </c:manualLayout>
              </c:layout>
              <c:tx>
                <c:rich>
                  <a:bodyPr wrap="square" lIns="38100" tIns="19050" rIns="38100" bIns="19050" anchor="ctr">
                    <a:spAutoFit/>
                  </a:bodyPr>
                  <a:lstStyle/>
                  <a:p>
                    <a:pPr>
                      <a:defRPr sz="1200">
                        <a:solidFill>
                          <a:srgbClr val="92D050"/>
                        </a:solidFill>
                        <a:latin typeface="+mn-lt"/>
                      </a:defRPr>
                    </a:pPr>
                    <a:fld id="{F4A2D953-3C75-4560-91FC-2F688FE59705}" type="VALUE">
                      <a:rPr lang="en-US" altLang="ja-JP" sz="1200" baseline="0">
                        <a:solidFill>
                          <a:srgbClr val="92D050"/>
                        </a:solidFill>
                        <a:latin typeface="+mn-lt"/>
                      </a:rPr>
                      <a:pPr>
                        <a:defRPr sz="1200">
                          <a:solidFill>
                            <a:srgbClr val="92D050"/>
                          </a:solidFill>
                          <a:latin typeface="+mn-lt"/>
                        </a:defRPr>
                      </a:pPr>
                      <a:t>[値]</a:t>
                    </a:fld>
                    <a:endParaRPr lang="ja-JP" altLang="en-US"/>
                  </a:p>
                </c:rich>
              </c:tx>
              <c:numFmt formatCode="&quot;／&quot;\+\ 0.#%\);[Black]&quot;／&quot;\-\ #.#%\)"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50-770D-4895-BDA2-107F6F22F14F}"/>
                </c:ext>
              </c:extLst>
            </c:dLbl>
            <c:dLbl>
              <c:idx val="8"/>
              <c:layout>
                <c:manualLayout>
                  <c:x val="0.47813892557328719"/>
                  <c:y val="0.421739207604359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770D-4895-BDA2-107F6F22F14F}"/>
                </c:ext>
              </c:extLst>
            </c:dLbl>
            <c:numFmt formatCode="&quot;／&quot;\+##.#%\);[Black]&quot;／&quot;\-##.#%\)"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'2.CO2-Sector'!$BB$77:$BB$84</c:f>
              <c:numCache>
                <c:formatCode>#,##0.0%;[Red]\-#,##0.0%</c:formatCode>
                <c:ptCount val="8"/>
                <c:pt idx="0">
                  <c:v>-6.168701020349221E-2</c:v>
                </c:pt>
                <c:pt idx="1">
                  <c:v>-0.10823467545424459</c:v>
                </c:pt>
                <c:pt idx="2">
                  <c:v>-4.6233260813622556E-2</c:v>
                </c:pt>
                <c:pt idx="3">
                  <c:v>-0.42762250661552381</c:v>
                </c:pt>
                <c:pt idx="4">
                  <c:v>-1.7496385358870992E-2</c:v>
                </c:pt>
                <c:pt idx="5">
                  <c:v>-3.7823126562980813E-2</c:v>
                </c:pt>
                <c:pt idx="6">
                  <c:v>1.5603617169568818E-2</c:v>
                </c:pt>
                <c:pt idx="7">
                  <c:v>-7.8985087839970824E-2</c:v>
                </c:pt>
              </c:numCache>
            </c:numRef>
          </c:val>
          <c:smooth val="0"/>
          <c:extLst>
            <c:ext xmlns:c16="http://schemas.microsoft.com/office/drawing/2014/chart" uri="{C3380CC4-5D6E-409C-BE32-E72D297353CC}">
              <c16:uniqueId val="{00000052-770D-4895-BDA2-107F6F22F14F}"/>
            </c:ext>
          </c:extLst>
        </c:ser>
        <c:dLbls>
          <c:showLegendKey val="0"/>
          <c:showVal val="0"/>
          <c:showCatName val="0"/>
          <c:showSerName val="0"/>
          <c:showPercent val="0"/>
          <c:showBubbleSize val="0"/>
        </c:dLbls>
        <c:marker val="1"/>
        <c:smooth val="0"/>
        <c:axId val="593178088"/>
        <c:axId val="593172184"/>
      </c:lineChart>
      <c:catAx>
        <c:axId val="179901568"/>
        <c:scaling>
          <c:orientation val="minMax"/>
        </c:scaling>
        <c:delete val="0"/>
        <c:axPos val="b"/>
        <c:numFmt formatCode="General" sourceLinked="1"/>
        <c:majorTickMark val="out"/>
        <c:minorTickMark val="none"/>
        <c:tickLblPos val="nextTo"/>
        <c:txPr>
          <a:bodyPr rot="-5400000" vert="horz"/>
          <a:lstStyle/>
          <a:p>
            <a:pPr>
              <a:defRPr sz="1200"/>
            </a:pPr>
            <a:endParaRPr lang="ja-JP"/>
          </a:p>
        </c:txPr>
        <c:crossAx val="179903104"/>
        <c:crosses val="autoZero"/>
        <c:auto val="1"/>
        <c:lblAlgn val="ctr"/>
        <c:lblOffset val="100"/>
        <c:noMultiLvlLbl val="0"/>
      </c:catAx>
      <c:valAx>
        <c:axId val="179903104"/>
        <c:scaling>
          <c:orientation val="minMax"/>
          <c:max val="550"/>
          <c:min val="0"/>
        </c:scaling>
        <c:delete val="0"/>
        <c:axPos val="l"/>
        <c:numFmt formatCode="#,##0_ " sourceLinked="0"/>
        <c:majorTickMark val="out"/>
        <c:minorTickMark val="none"/>
        <c:tickLblPos val="nextTo"/>
        <c:txPr>
          <a:bodyPr/>
          <a:lstStyle/>
          <a:p>
            <a:pPr>
              <a:defRPr sz="1200"/>
            </a:pPr>
            <a:endParaRPr lang="ja-JP"/>
          </a:p>
        </c:txPr>
        <c:crossAx val="179901568"/>
        <c:crosses val="autoZero"/>
        <c:crossBetween val="between"/>
      </c:valAx>
      <c:valAx>
        <c:axId val="593172184"/>
        <c:scaling>
          <c:orientation val="minMax"/>
        </c:scaling>
        <c:delete val="0"/>
        <c:axPos val="r"/>
        <c:numFmt formatCode="#,##0.0%;[Red]\-#,##0.0%" sourceLinked="1"/>
        <c:majorTickMark val="out"/>
        <c:minorTickMark val="none"/>
        <c:tickLblPos val="none"/>
        <c:spPr>
          <a:noFill/>
          <a:ln>
            <a:noFill/>
          </a:ln>
        </c:spPr>
        <c:crossAx val="593178088"/>
        <c:crosses val="max"/>
        <c:crossBetween val="between"/>
      </c:valAx>
      <c:catAx>
        <c:axId val="593178088"/>
        <c:scaling>
          <c:orientation val="minMax"/>
        </c:scaling>
        <c:delete val="1"/>
        <c:axPos val="b"/>
        <c:majorTickMark val="out"/>
        <c:minorTickMark val="none"/>
        <c:tickLblPos val="nextTo"/>
        <c:crossAx val="593172184"/>
        <c:crosses val="autoZero"/>
        <c:auto val="1"/>
        <c:lblAlgn val="ctr"/>
        <c:lblOffset val="100"/>
        <c:noMultiLvlLbl val="0"/>
      </c:catAx>
    </c:plotArea>
    <c:plotVisOnly val="1"/>
    <c:dispBlanksAs val="gap"/>
    <c:showDLblsOverMax val="0"/>
  </c:chart>
  <c:spPr>
    <a:solidFill>
      <a:schemeClr val="bg1"/>
    </a:solidFill>
    <a:ln>
      <a:noFill/>
    </a:ln>
  </c:sp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日本語用のフォントを使用)"/>
              </a:defRPr>
            </a:pPr>
            <a:r>
              <a:rPr lang="ja-JP" altLang="ja-JP" sz="1600" b="1" i="0" baseline="0">
                <a:latin typeface="+mn-ea"/>
              </a:rPr>
              <a:t>部門別 </a:t>
            </a:r>
            <a:r>
              <a:rPr lang="en-US" altLang="ja-JP" sz="1600" b="1" i="0" baseline="0">
                <a:latin typeface="+mn-ea"/>
              </a:rPr>
              <a:t>CO</a:t>
            </a:r>
            <a:r>
              <a:rPr lang="en-US" altLang="ja-JP" sz="1600" b="1" i="0" baseline="-25000">
                <a:latin typeface="+mn-ea"/>
              </a:rPr>
              <a:t>2 </a:t>
            </a:r>
            <a:r>
              <a:rPr lang="ja-JP" altLang="ja-JP" sz="1600" b="1" i="0" baseline="0">
                <a:latin typeface="+mn-ea"/>
              </a:rPr>
              <a:t>排出量の</a:t>
            </a:r>
            <a:r>
              <a:rPr lang="ja-JP" altLang="en-US" sz="1600" b="1" i="0" baseline="0">
                <a:latin typeface="+mn-ea"/>
              </a:rPr>
              <a:t>（電気・熱配分後）推移（</a:t>
            </a:r>
            <a:r>
              <a:rPr lang="en-US" altLang="ja-JP" sz="1600" b="1" i="0" baseline="0">
                <a:latin typeface="+mn-ea"/>
              </a:rPr>
              <a:t>1990-2017</a:t>
            </a:r>
            <a:r>
              <a:rPr lang="ja-JP" altLang="ja-JP" sz="1600" b="1" i="0" baseline="0">
                <a:latin typeface="+mn-ea"/>
              </a:rPr>
              <a:t>年度</a:t>
            </a:r>
            <a:r>
              <a:rPr lang="ja-JP" altLang="en-US" sz="1600" b="1" i="0" baseline="0">
                <a:latin typeface="+mn-ea"/>
              </a:rPr>
              <a:t>）</a:t>
            </a:r>
            <a:endParaRPr lang="ja-JP" altLang="ja-JP" sz="1600">
              <a:latin typeface="+mn-ea"/>
            </a:endParaRPr>
          </a:p>
        </c:rich>
      </c:tx>
      <c:layout>
        <c:manualLayout>
          <c:xMode val="edge"/>
          <c:yMode val="edge"/>
          <c:x val="0.15756681477723902"/>
          <c:y val="2.1704193996623284E-2"/>
        </c:manualLayout>
      </c:layout>
      <c:overlay val="0"/>
    </c:title>
    <c:autoTitleDeleted val="0"/>
    <c:plotArea>
      <c:layout>
        <c:manualLayout>
          <c:layoutTarget val="inner"/>
          <c:xMode val="edge"/>
          <c:yMode val="edge"/>
          <c:x val="0.10138680395749114"/>
          <c:y val="0.13997767071656961"/>
          <c:w val="0.61598326260061076"/>
          <c:h val="0.70981175269060015"/>
        </c:manualLayout>
      </c:layout>
      <c:lineChart>
        <c:grouping val="standard"/>
        <c:varyColors val="0"/>
        <c:ser>
          <c:idx val="1"/>
          <c:order val="0"/>
          <c:tx>
            <c:strRef>
              <c:f>'3.Allocated_CO2-Sector'!$Y$40</c:f>
              <c:strCache>
                <c:ptCount val="1"/>
                <c:pt idx="0">
                  <c:v>排出源</c:v>
                </c:pt>
              </c:strCache>
            </c:strRef>
          </c:tx>
          <c:dPt>
            <c:idx val="1"/>
            <c:bubble3D val="0"/>
            <c:spPr/>
            <c:extLst>
              <c:ext xmlns:c16="http://schemas.microsoft.com/office/drawing/2014/chart" uri="{C3380CC4-5D6E-409C-BE32-E72D297353CC}">
                <c16:uniqueId val="{00000001-CAA5-4E2A-B4A5-713F8A1186B8}"/>
              </c:ext>
            </c:extLst>
          </c:dPt>
          <c:dLbls>
            <c:dLbl>
              <c:idx val="0"/>
              <c:layout>
                <c:manualLayout>
                  <c:x val="-2.3330344889897946E-2"/>
                  <c:y val="-2.3057188274001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A5-4E2A-B4A5-713F8A1186B8}"/>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A5-4E2A-B4A5-713F8A1186B8}"/>
                </c:ext>
              </c:extLst>
            </c:dLbl>
            <c:dLbl>
              <c:idx val="23"/>
              <c:delete val="1"/>
              <c:extLst>
                <c:ext xmlns:c15="http://schemas.microsoft.com/office/drawing/2012/chart" uri="{CE6537A1-D6FC-4f65-9D91-7224C49458BB}"/>
                <c:ext xmlns:c16="http://schemas.microsoft.com/office/drawing/2014/chart" uri="{C3380CC4-5D6E-409C-BE32-E72D297353CC}">
                  <c16:uniqueId val="{00000004-CAA5-4E2A-B4A5-713F8A1186B8}"/>
                </c:ext>
              </c:extLst>
            </c:dLbl>
            <c:dLbl>
              <c:idx val="24"/>
              <c:layout>
                <c:manualLayout>
                  <c:x val="-2.341560493243566E-2"/>
                  <c:y val="-2.55327419515598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A5-4E2A-B4A5-713F8A1186B8}"/>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val>
          <c:smooth val="0"/>
          <c:extLst>
            <c:ext xmlns:c16="http://schemas.microsoft.com/office/drawing/2014/chart" uri="{C3380CC4-5D6E-409C-BE32-E72D297353CC}">
              <c16:uniqueId val="{00000006-CAA5-4E2A-B4A5-713F8A1186B8}"/>
            </c:ext>
          </c:extLst>
        </c:ser>
        <c:ser>
          <c:idx val="2"/>
          <c:order val="1"/>
          <c:tx>
            <c:strRef>
              <c:f>'3.Allocated_CO2-Sector'!$Y$42</c:f>
              <c:strCache>
                <c:ptCount val="1"/>
                <c:pt idx="0">
                  <c:v>エネルギー転換部門（電気熱配分統計誤差除く）</c:v>
                </c:pt>
              </c:strCache>
            </c:strRef>
          </c:tx>
          <c:spPr>
            <a:ln>
              <a:solidFill>
                <a:srgbClr val="A50021"/>
              </a:solidFill>
            </a:ln>
          </c:spPr>
          <c:marker>
            <c:symbol val="square"/>
            <c:size val="7"/>
            <c:spPr>
              <a:solidFill>
                <a:srgbClr val="A50021"/>
              </a:solidFill>
              <a:ln>
                <a:solidFill>
                  <a:srgbClr val="A50021"/>
                </a:solidFill>
              </a:ln>
            </c:spPr>
          </c:marker>
          <c:dLbls>
            <c:dLbl>
              <c:idx val="0"/>
              <c:layout>
                <c:manualLayout>
                  <c:x val="-1.8691167299865804E-2"/>
                  <c:y val="-1.9114434699457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A5-4E2A-B4A5-713F8A1186B8}"/>
                </c:ext>
              </c:extLst>
            </c:dLbl>
            <c:dLbl>
              <c:idx val="15"/>
              <c:layout>
                <c:manualLayout>
                  <c:x val="-1.8691167299865839E-2"/>
                  <c:y val="-2.2893812846449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A5-4E2A-B4A5-713F8A1186B8}"/>
                </c:ext>
              </c:extLst>
            </c:dLbl>
            <c:dLbl>
              <c:idx val="23"/>
              <c:layout>
                <c:manualLayout>
                  <c:x val="-1.8046709003803899E-2"/>
                  <c:y val="-2.0892687559354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8-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4-8DC5-464D-88DE-C2A31DF7EE85}"/>
                </c:ext>
              </c:extLst>
            </c:dLbl>
            <c:dLbl>
              <c:idx val="27"/>
              <c:layout>
                <c:manualLayout>
                  <c:x val="-1.0108377356612668E-3"/>
                  <c:y val="-5.4871580331395959E-3"/>
                </c:manualLayout>
              </c:layout>
              <c:numFmt formatCode="##.0&quot;百万トン&quot;" sourceLinked="0"/>
              <c:spPr>
                <a:noFill/>
                <a:ln>
                  <a:noFill/>
                </a:ln>
                <a:effectLst/>
              </c:spPr>
              <c:txPr>
                <a:bodyPr wrap="square" lIns="38100" tIns="19050" rIns="38100" bIns="19050" anchor="ctr">
                  <a:spAutoFit/>
                </a:bodyPr>
                <a:lstStyle/>
                <a:p>
                  <a:pPr>
                    <a:defRPr sz="1200">
                      <a:solidFill>
                        <a:srgbClr val="C0000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01-4826-A52D-A0D39ECAD822}"/>
                </c:ext>
              </c:extLst>
            </c:dLbl>
            <c:spPr>
              <a:noFill/>
              <a:ln>
                <a:noFill/>
              </a:ln>
              <a:effectLst/>
            </c:spPr>
            <c:txPr>
              <a:bodyPr wrap="square" lIns="38100" tIns="19050" rIns="38100" bIns="19050" anchor="ctr">
                <a:spAutoFit/>
              </a:bodyPr>
              <a:lstStyle/>
              <a:p>
                <a:pPr>
                  <a:defRPr>
                    <a:solidFill>
                      <a:srgbClr val="C00000"/>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'3.Allocated_CO2-Sector'!$AA$42:$BB$42</c:f>
              <c:numCache>
                <c:formatCode>#,##0.0_ </c:formatCode>
                <c:ptCount val="28"/>
                <c:pt idx="0">
                  <c:v>96.751299123207303</c:v>
                </c:pt>
                <c:pt idx="1">
                  <c:v>95.94821988354758</c:v>
                </c:pt>
                <c:pt idx="2">
                  <c:v>94.887864007411665</c:v>
                </c:pt>
                <c:pt idx="3">
                  <c:v>95.021057190500954</c:v>
                </c:pt>
                <c:pt idx="4">
                  <c:v>95.208984648958435</c:v>
                </c:pt>
                <c:pt idx="5">
                  <c:v>93.868989895125367</c:v>
                </c:pt>
                <c:pt idx="6">
                  <c:v>94.147729695726852</c:v>
                </c:pt>
                <c:pt idx="7">
                  <c:v>96.571620789980415</c:v>
                </c:pt>
                <c:pt idx="8">
                  <c:v>92.274176754057223</c:v>
                </c:pt>
                <c:pt idx="9">
                  <c:v>95.440960633392393</c:v>
                </c:pt>
                <c:pt idx="10">
                  <c:v>96.342504736856029</c:v>
                </c:pt>
                <c:pt idx="11">
                  <c:v>94.07750241831927</c:v>
                </c:pt>
                <c:pt idx="12">
                  <c:v>96.565072446644223</c:v>
                </c:pt>
                <c:pt idx="13">
                  <c:v>98.170021582874185</c:v>
                </c:pt>
                <c:pt idx="14">
                  <c:v>97.636726106596285</c:v>
                </c:pt>
                <c:pt idx="15" formatCode="#,##0_ ">
                  <c:v>101.67396879691185</c:v>
                </c:pt>
                <c:pt idx="16" formatCode="#,##0_ ">
                  <c:v>100.78597855235024</c:v>
                </c:pt>
                <c:pt idx="17" formatCode="#,##0_ ">
                  <c:v>105.75562834556392</c:v>
                </c:pt>
                <c:pt idx="18" formatCode="#,##0_ ">
                  <c:v>103.62707105762641</c:v>
                </c:pt>
                <c:pt idx="19" formatCode="#,##0_ ">
                  <c:v>101.1989636873849</c:v>
                </c:pt>
                <c:pt idx="20" formatCode="#,##0_ ">
                  <c:v>105.12390108700265</c:v>
                </c:pt>
                <c:pt idx="21" formatCode="#,##0_ ">
                  <c:v>106.10246417988185</c:v>
                </c:pt>
                <c:pt idx="22" formatCode="#,##0_ ">
                  <c:v>108.00763650161036</c:v>
                </c:pt>
                <c:pt idx="23" formatCode="#,##0_ ">
                  <c:v>105.77514092412697</c:v>
                </c:pt>
                <c:pt idx="24">
                  <c:v>99.22199724689861</c:v>
                </c:pt>
                <c:pt idx="25">
                  <c:v>96.460946760088177</c:v>
                </c:pt>
                <c:pt idx="26" formatCode="#,##0_ ">
                  <c:v>102.68331557508276</c:v>
                </c:pt>
                <c:pt idx="27">
                  <c:v>97.952473371103721</c:v>
                </c:pt>
              </c:numCache>
            </c:numRef>
          </c:val>
          <c:smooth val="0"/>
          <c:extLst>
            <c:ext xmlns:c16="http://schemas.microsoft.com/office/drawing/2014/chart" uri="{C3380CC4-5D6E-409C-BE32-E72D297353CC}">
              <c16:uniqueId val="{0000000B-CAA5-4E2A-B4A5-713F8A1186B8}"/>
            </c:ext>
          </c:extLst>
        </c:ser>
        <c:ser>
          <c:idx val="3"/>
          <c:order val="2"/>
          <c:tx>
            <c:strRef>
              <c:f>'3.Allocated_CO2-Sector'!$Y$43</c:f>
              <c:strCache>
                <c:ptCount val="1"/>
                <c:pt idx="0">
                  <c:v>産業部門</c:v>
                </c:pt>
              </c:strCache>
            </c:strRef>
          </c:tx>
          <c:spPr>
            <a:ln>
              <a:solidFill>
                <a:schemeClr val="accent3">
                  <a:lumMod val="75000"/>
                </a:schemeClr>
              </a:solidFill>
            </a:ln>
          </c:spPr>
          <c:marker>
            <c:symbol val="triangle"/>
            <c:size val="7"/>
            <c:spPr>
              <a:solidFill>
                <a:schemeClr val="accent3">
                  <a:lumMod val="75000"/>
                </a:schemeClr>
              </a:solidFill>
              <a:ln>
                <a:solidFill>
                  <a:schemeClr val="accent3">
                    <a:lumMod val="75000"/>
                  </a:schemeClr>
                </a:solidFill>
              </a:ln>
            </c:spPr>
          </c:marker>
          <c:dLbls>
            <c:dLbl>
              <c:idx val="0"/>
              <c:layout>
                <c:manualLayout>
                  <c:x val="-2.2521879453193817E-2"/>
                  <c:y val="-1.9169866575027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AA5-4E2A-B4A5-713F8A1186B8}"/>
                </c:ext>
              </c:extLst>
            </c:dLbl>
            <c:dLbl>
              <c:idx val="15"/>
              <c:layout>
                <c:manualLayout>
                  <c:x val="-1.7885551397064995E-2"/>
                  <c:y val="-1.7459971176693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AA5-4E2A-B4A5-713F8A1186B8}"/>
                </c:ext>
              </c:extLst>
            </c:dLbl>
            <c:dLbl>
              <c:idx val="23"/>
              <c:layout>
                <c:manualLayout>
                  <c:x val="-2.1616168842041313E-2"/>
                  <c:y val="-1.7103049500216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AA5-4E2A-B4A5-713F8A1186B8}"/>
                </c:ext>
              </c:extLst>
            </c:dLbl>
            <c:dLbl>
              <c:idx val="24"/>
              <c:delete val="1"/>
              <c:extLst>
                <c:ext xmlns:c15="http://schemas.microsoft.com/office/drawing/2012/chart" uri="{CE6537A1-D6FC-4f65-9D91-7224C49458BB}"/>
                <c:ext xmlns:c16="http://schemas.microsoft.com/office/drawing/2014/chart" uri="{C3380CC4-5D6E-409C-BE32-E72D297353CC}">
                  <c16:uniqueId val="{0000000F-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4-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2-8DC5-464D-88DE-C2A31DF7EE85}"/>
                </c:ext>
              </c:extLst>
            </c:dLbl>
            <c:dLbl>
              <c:idx val="27"/>
              <c:layout>
                <c:manualLayout>
                  <c:x val="1.1193385680088783E-3"/>
                  <c:y val="5.8672859742758196E-3"/>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3">
                          <a:lumMod val="75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01-4826-A52D-A0D39ECAD822}"/>
                </c:ext>
              </c:extLst>
            </c:dLbl>
            <c:spPr>
              <a:noFill/>
              <a:ln>
                <a:noFill/>
              </a:ln>
              <a:effectLst/>
            </c:spPr>
            <c:txPr>
              <a:bodyPr wrap="square" lIns="38100" tIns="19050" rIns="38100" bIns="19050" anchor="ctr">
                <a:spAutoFit/>
              </a:bodyPr>
              <a:lstStyle/>
              <a:p>
                <a:pPr>
                  <a:defRPr>
                    <a:solidFill>
                      <a:schemeClr val="accent3">
                        <a:lumMod val="75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'3.Allocated_CO2-Sector'!$AA$43:$BB$43</c:f>
              <c:numCache>
                <c:formatCode>#,##0_ </c:formatCode>
                <c:ptCount val="28"/>
                <c:pt idx="0">
                  <c:v>503.45600038271294</c:v>
                </c:pt>
                <c:pt idx="1">
                  <c:v>497.21022754119707</c:v>
                </c:pt>
                <c:pt idx="2">
                  <c:v>488.7447369000065</c:v>
                </c:pt>
                <c:pt idx="3">
                  <c:v>476.54390578847438</c:v>
                </c:pt>
                <c:pt idx="4">
                  <c:v>493.39290576007386</c:v>
                </c:pt>
                <c:pt idx="5">
                  <c:v>490.05384971615979</c:v>
                </c:pt>
                <c:pt idx="6">
                  <c:v>493.68455581356955</c:v>
                </c:pt>
                <c:pt idx="7">
                  <c:v>484.09992311368546</c:v>
                </c:pt>
                <c:pt idx="8">
                  <c:v>454.16592370323576</c:v>
                </c:pt>
                <c:pt idx="9">
                  <c:v>464.76692411366895</c:v>
                </c:pt>
                <c:pt idx="10">
                  <c:v>476.45987196433867</c:v>
                </c:pt>
                <c:pt idx="11">
                  <c:v>464.54882200489425</c:v>
                </c:pt>
                <c:pt idx="12">
                  <c:v>473.05079852762913</c:v>
                </c:pt>
                <c:pt idx="13">
                  <c:v>474.41393535655658</c:v>
                </c:pt>
                <c:pt idx="14">
                  <c:v>471.05016020174816</c:v>
                </c:pt>
                <c:pt idx="15">
                  <c:v>468.52118695440629</c:v>
                </c:pt>
                <c:pt idx="16">
                  <c:v>462.22130585449287</c:v>
                </c:pt>
                <c:pt idx="17">
                  <c:v>473.59364689408085</c:v>
                </c:pt>
                <c:pt idx="18">
                  <c:v>429.58514672291039</c:v>
                </c:pt>
                <c:pt idx="19">
                  <c:v>404.03116895003865</c:v>
                </c:pt>
                <c:pt idx="20">
                  <c:v>431.51834251190763</c:v>
                </c:pt>
                <c:pt idx="21">
                  <c:v>446.1505327250473</c:v>
                </c:pt>
                <c:pt idx="22">
                  <c:v>457.56139485409352</c:v>
                </c:pt>
                <c:pt idx="23">
                  <c:v>466.01900440857708</c:v>
                </c:pt>
                <c:pt idx="24">
                  <c:v>449.32745480980623</c:v>
                </c:pt>
                <c:pt idx="25">
                  <c:v>432.69345933376934</c:v>
                </c:pt>
                <c:pt idx="26">
                  <c:v>418.9516650621859</c:v>
                </c:pt>
                <c:pt idx="27">
                  <c:v>412.56444238575375</c:v>
                </c:pt>
              </c:numCache>
            </c:numRef>
          </c:val>
          <c:smooth val="0"/>
          <c:extLst>
            <c:ext xmlns:c16="http://schemas.microsoft.com/office/drawing/2014/chart" uri="{C3380CC4-5D6E-409C-BE32-E72D297353CC}">
              <c16:uniqueId val="{00000010-CAA5-4E2A-B4A5-713F8A1186B8}"/>
            </c:ext>
          </c:extLst>
        </c:ser>
        <c:ser>
          <c:idx val="4"/>
          <c:order val="3"/>
          <c:tx>
            <c:strRef>
              <c:f>'3.Allocated_CO2-Sector'!$Y$44</c:f>
              <c:strCache>
                <c:ptCount val="1"/>
                <c:pt idx="0">
                  <c:v>運輸部門</c:v>
                </c:pt>
              </c:strCache>
            </c:strRef>
          </c:tx>
          <c:spPr>
            <a:ln>
              <a:solidFill>
                <a:schemeClr val="accent4">
                  <a:lumMod val="75000"/>
                </a:schemeClr>
              </a:solidFill>
            </a:ln>
          </c:spPr>
          <c:marker>
            <c:symbol val="x"/>
            <c:size val="7"/>
            <c:spPr>
              <a:noFill/>
              <a:ln w="19050">
                <a:solidFill>
                  <a:schemeClr val="accent4">
                    <a:lumMod val="75000"/>
                  </a:schemeClr>
                </a:solidFill>
              </a:ln>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AA5-4E2A-B4A5-713F8A1186B8}"/>
                </c:ext>
              </c:extLst>
            </c:dLbl>
            <c:dLbl>
              <c:idx val="15"/>
              <c:layout>
                <c:manualLayout>
                  <c:x val="-1.8185724654659077E-2"/>
                  <c:y val="-2.1025901382145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AA5-4E2A-B4A5-713F8A1186B8}"/>
                </c:ext>
              </c:extLst>
            </c:dLbl>
            <c:dLbl>
              <c:idx val="23"/>
              <c:layout>
                <c:manualLayout>
                  <c:x val="1.2104652289962175E-2"/>
                  <c:y val="-2.1011669082161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AA5-4E2A-B4A5-713F8A1186B8}"/>
                </c:ext>
              </c:extLst>
            </c:dLbl>
            <c:dLbl>
              <c:idx val="24"/>
              <c:delete val="1"/>
              <c:extLst>
                <c:ext xmlns:c15="http://schemas.microsoft.com/office/drawing/2012/chart" uri="{CE6537A1-D6FC-4f65-9D91-7224C49458BB}"/>
                <c:ext xmlns:c16="http://schemas.microsoft.com/office/drawing/2014/chart" uri="{C3380CC4-5D6E-409C-BE32-E72D297353CC}">
                  <c16:uniqueId val="{00000014-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6-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8-8DC5-464D-88DE-C2A31DF7EE85}"/>
                </c:ext>
              </c:extLst>
            </c:dLbl>
            <c:dLbl>
              <c:idx val="27"/>
              <c:layout>
                <c:manualLayout>
                  <c:x val="3.0211088838121404E-3"/>
                  <c:y val="-1.8861480075901327E-2"/>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4">
                          <a:lumMod val="75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01-4826-A52D-A0D39ECAD822}"/>
                </c:ext>
              </c:extLst>
            </c:dLbl>
            <c:spPr>
              <a:noFill/>
              <a:ln>
                <a:noFill/>
              </a:ln>
              <a:effectLst/>
            </c:spPr>
            <c:txPr>
              <a:bodyPr wrap="square" lIns="38100" tIns="19050" rIns="38100" bIns="19050" anchor="ctr">
                <a:spAutoFit/>
              </a:bodyPr>
              <a:lstStyle/>
              <a:p>
                <a:pPr>
                  <a:defRPr>
                    <a:solidFill>
                      <a:schemeClr val="accent4">
                        <a:lumMod val="75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'3.Allocated_CO2-Sector'!$AA$44:$BB$44</c:f>
              <c:numCache>
                <c:formatCode>#,##0_ </c:formatCode>
                <c:ptCount val="28"/>
                <c:pt idx="0">
                  <c:v>207.27381152385746</c:v>
                </c:pt>
                <c:pt idx="1">
                  <c:v>219.21033672645015</c:v>
                </c:pt>
                <c:pt idx="2">
                  <c:v>225.94353632640735</c:v>
                </c:pt>
                <c:pt idx="3">
                  <c:v>229.4198087802061</c:v>
                </c:pt>
                <c:pt idx="4">
                  <c:v>239.26494324575248</c:v>
                </c:pt>
                <c:pt idx="5">
                  <c:v>248.41485190995834</c:v>
                </c:pt>
                <c:pt idx="6">
                  <c:v>255.03960548271502</c:v>
                </c:pt>
                <c:pt idx="7">
                  <c:v>256.6472134802043</c:v>
                </c:pt>
                <c:pt idx="8">
                  <c:v>254.49586012206512</c:v>
                </c:pt>
                <c:pt idx="9">
                  <c:v>258.87391951192336</c:v>
                </c:pt>
                <c:pt idx="10">
                  <c:v>258.54867703172283</c:v>
                </c:pt>
                <c:pt idx="11">
                  <c:v>262.6624684630882</c:v>
                </c:pt>
                <c:pt idx="12">
                  <c:v>259.45991611488387</c:v>
                </c:pt>
                <c:pt idx="13">
                  <c:v>255.85872943031484</c:v>
                </c:pt>
                <c:pt idx="14">
                  <c:v>249.74310328741964</c:v>
                </c:pt>
                <c:pt idx="15">
                  <c:v>244.16125720802216</c:v>
                </c:pt>
                <c:pt idx="16">
                  <c:v>241.26604120299115</c:v>
                </c:pt>
                <c:pt idx="17">
                  <c:v>239.24484006726644</c:v>
                </c:pt>
                <c:pt idx="18">
                  <c:v>231.56578792284984</c:v>
                </c:pt>
                <c:pt idx="19">
                  <c:v>227.94260526371201</c:v>
                </c:pt>
                <c:pt idx="20">
                  <c:v>228.77870417268895</c:v>
                </c:pt>
                <c:pt idx="21">
                  <c:v>225.17714606901237</c:v>
                </c:pt>
                <c:pt idx="22">
                  <c:v>226.97125166002277</c:v>
                </c:pt>
                <c:pt idx="23">
                  <c:v>224.1986711702119</c:v>
                </c:pt>
                <c:pt idx="24">
                  <c:v>218.86363199510058</c:v>
                </c:pt>
                <c:pt idx="25">
                  <c:v>217.45632668134536</c:v>
                </c:pt>
                <c:pt idx="26">
                  <c:v>215.16478440300742</c:v>
                </c:pt>
                <c:pt idx="27">
                  <c:v>213.22269575314277</c:v>
                </c:pt>
              </c:numCache>
            </c:numRef>
          </c:val>
          <c:smooth val="0"/>
          <c:extLst>
            <c:ext xmlns:c16="http://schemas.microsoft.com/office/drawing/2014/chart" uri="{C3380CC4-5D6E-409C-BE32-E72D297353CC}">
              <c16:uniqueId val="{00000015-CAA5-4E2A-B4A5-713F8A1186B8}"/>
            </c:ext>
          </c:extLst>
        </c:ser>
        <c:ser>
          <c:idx val="5"/>
          <c:order val="4"/>
          <c:tx>
            <c:strRef>
              <c:f>'3.Allocated_CO2-Sector'!$Y$45</c:f>
              <c:strCache>
                <c:ptCount val="1"/>
                <c:pt idx="0">
                  <c:v>業務その他部門</c:v>
                </c:pt>
              </c:strCache>
            </c:strRef>
          </c:tx>
          <c:spPr>
            <a:ln>
              <a:solidFill>
                <a:schemeClr val="accent5">
                  <a:lumMod val="75000"/>
                </a:schemeClr>
              </a:solidFill>
            </a:ln>
          </c:spPr>
          <c:marker>
            <c:symbol val="star"/>
            <c:size val="7"/>
            <c:spPr>
              <a:noFill/>
              <a:ln>
                <a:solidFill>
                  <a:schemeClr val="accent5">
                    <a:lumMod val="75000"/>
                  </a:schemeClr>
                </a:solidFill>
              </a:ln>
            </c:spPr>
          </c:marker>
          <c:dLbls>
            <c:dLbl>
              <c:idx val="0"/>
              <c:layout>
                <c:manualLayout>
                  <c:x val="-1.5628696485588078E-2"/>
                  <c:y val="1.1622819151119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AA5-4E2A-B4A5-713F8A1186B8}"/>
                </c:ext>
              </c:extLst>
            </c:dLbl>
            <c:dLbl>
              <c:idx val="15"/>
              <c:layout>
                <c:manualLayout>
                  <c:x val="-3.2014112331546531E-2"/>
                  <c:y val="-1.5300542365790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AA5-4E2A-B4A5-713F8A1186B8}"/>
                </c:ext>
              </c:extLst>
            </c:dLbl>
            <c:dLbl>
              <c:idx val="23"/>
              <c:layout>
                <c:manualLayout>
                  <c:x val="-2.1706366670761857E-2"/>
                  <c:y val="-1.5285451747374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AA5-4E2A-B4A5-713F8A1186B8}"/>
                </c:ext>
              </c:extLst>
            </c:dLbl>
            <c:dLbl>
              <c:idx val="24"/>
              <c:delete val="1"/>
              <c:extLst>
                <c:ext xmlns:c15="http://schemas.microsoft.com/office/drawing/2012/chart" uri="{CE6537A1-D6FC-4f65-9D91-7224C49458BB}"/>
                <c:ext xmlns:c16="http://schemas.microsoft.com/office/drawing/2014/chart" uri="{C3380CC4-5D6E-409C-BE32-E72D297353CC}">
                  <c16:uniqueId val="{00000019-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5-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9-8DC5-464D-88DE-C2A31DF7EE85}"/>
                </c:ext>
              </c:extLst>
            </c:dLbl>
            <c:dLbl>
              <c:idx val="27"/>
              <c:layout>
                <c:manualLayout>
                  <c:x val="2.5679425512404016E-3"/>
                  <c:y val="2.735734883234542E-3"/>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5">
                          <a:lumMod val="75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01-4826-A52D-A0D39ECAD822}"/>
                </c:ext>
              </c:extLst>
            </c:dLbl>
            <c:spPr>
              <a:noFill/>
              <a:ln>
                <a:noFill/>
              </a:ln>
              <a:effectLst/>
            </c:spPr>
            <c:txPr>
              <a:bodyPr wrap="square" lIns="38100" tIns="19050" rIns="38100" bIns="19050" anchor="ctr">
                <a:spAutoFit/>
              </a:bodyPr>
              <a:lstStyle/>
              <a:p>
                <a:pPr>
                  <a:defRPr>
                    <a:solidFill>
                      <a:schemeClr val="accent5">
                        <a:lumMod val="75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'3.Allocated_CO2-Sector'!$AA$45:$BB$45</c:f>
              <c:numCache>
                <c:formatCode>#,##0_ </c:formatCode>
                <c:ptCount val="28"/>
                <c:pt idx="0">
                  <c:v>129.94611134765307</c:v>
                </c:pt>
                <c:pt idx="1">
                  <c:v>134.03038620946441</c:v>
                </c:pt>
                <c:pt idx="2">
                  <c:v>138.31148624640778</c:v>
                </c:pt>
                <c:pt idx="3">
                  <c:v>142.65615072168214</c:v>
                </c:pt>
                <c:pt idx="4">
                  <c:v>156.74997762318119</c:v>
                </c:pt>
                <c:pt idx="5">
                  <c:v>161.73788242013526</c:v>
                </c:pt>
                <c:pt idx="6">
                  <c:v>159.51165713682562</c:v>
                </c:pt>
                <c:pt idx="7">
                  <c:v>164.42694676408141</c:v>
                </c:pt>
                <c:pt idx="8">
                  <c:v>172.43461365077383</c:v>
                </c:pt>
                <c:pt idx="9">
                  <c:v>183.06153880900604</c:v>
                </c:pt>
                <c:pt idx="10">
                  <c:v>186.75795791189901</c:v>
                </c:pt>
                <c:pt idx="11">
                  <c:v>187.4298293007997</c:v>
                </c:pt>
                <c:pt idx="12">
                  <c:v>196.98789562327823</c:v>
                </c:pt>
                <c:pt idx="13">
                  <c:v>202.70193776705401</c:v>
                </c:pt>
                <c:pt idx="14">
                  <c:v>210.19770339913947</c:v>
                </c:pt>
                <c:pt idx="15">
                  <c:v>220.58920888796609</c:v>
                </c:pt>
                <c:pt idx="16">
                  <c:v>217.15986684242398</c:v>
                </c:pt>
                <c:pt idx="17">
                  <c:v>226.86511262355566</c:v>
                </c:pt>
                <c:pt idx="18">
                  <c:v>219.88745914585218</c:v>
                </c:pt>
                <c:pt idx="19">
                  <c:v>196.09130217042997</c:v>
                </c:pt>
                <c:pt idx="20">
                  <c:v>200.01781773007747</c:v>
                </c:pt>
                <c:pt idx="21">
                  <c:v>223.07316248161862</c:v>
                </c:pt>
                <c:pt idx="22">
                  <c:v>228.0108109391287</c:v>
                </c:pt>
                <c:pt idx="23">
                  <c:v>236.29651308849381</c:v>
                </c:pt>
                <c:pt idx="24">
                  <c:v>228.99361934463653</c:v>
                </c:pt>
                <c:pt idx="25">
                  <c:v>218.17171218127365</c:v>
                </c:pt>
                <c:pt idx="26">
                  <c:v>211.47012987663035</c:v>
                </c:pt>
                <c:pt idx="27">
                  <c:v>205.77747240240367</c:v>
                </c:pt>
              </c:numCache>
            </c:numRef>
          </c:val>
          <c:smooth val="0"/>
          <c:extLst>
            <c:ext xmlns:c16="http://schemas.microsoft.com/office/drawing/2014/chart" uri="{C3380CC4-5D6E-409C-BE32-E72D297353CC}">
              <c16:uniqueId val="{0000001A-CAA5-4E2A-B4A5-713F8A1186B8}"/>
            </c:ext>
          </c:extLst>
        </c:ser>
        <c:ser>
          <c:idx val="6"/>
          <c:order val="5"/>
          <c:tx>
            <c:strRef>
              <c:f>'3.Allocated_CO2-Sector'!$Y$46</c:f>
              <c:strCache>
                <c:ptCount val="1"/>
                <c:pt idx="0">
                  <c:v>家庭部門</c:v>
                </c:pt>
              </c:strCache>
            </c:strRef>
          </c:tx>
          <c:spPr>
            <a:ln>
              <a:solidFill>
                <a:schemeClr val="accent6">
                  <a:lumMod val="75000"/>
                </a:schemeClr>
              </a:solidFill>
            </a:ln>
          </c:spPr>
          <c:marker>
            <c:symbol val="circle"/>
            <c:size val="7"/>
            <c:spPr>
              <a:solidFill>
                <a:schemeClr val="accent6">
                  <a:lumMod val="75000"/>
                </a:schemeClr>
              </a:solidFill>
              <a:ln>
                <a:solidFill>
                  <a:schemeClr val="accent6">
                    <a:lumMod val="75000"/>
                  </a:schemeClr>
                </a:solidFill>
              </a:ln>
            </c:spPr>
          </c:marker>
          <c:dLbls>
            <c:dLbl>
              <c:idx val="0"/>
              <c:layout>
                <c:manualLayout>
                  <c:x val="-1.5098007467212972E-2"/>
                  <c:y val="-1.56925975285325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AA5-4E2A-B4A5-713F8A1186B8}"/>
                </c:ext>
              </c:extLst>
            </c:dLbl>
            <c:dLbl>
              <c:idx val="15"/>
              <c:layout>
                <c:manualLayout>
                  <c:x val="-2.3463772871499762E-2"/>
                  <c:y val="1.50157629727024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AA5-4E2A-B4A5-713F8A1186B8}"/>
                </c:ext>
              </c:extLst>
            </c:dLbl>
            <c:dLbl>
              <c:idx val="23"/>
              <c:layout>
                <c:manualLayout>
                  <c:x val="-2.4949652505089178E-2"/>
                  <c:y val="1.8996847405459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7-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3-8DC5-464D-88DE-C2A31DF7EE85}"/>
                </c:ext>
              </c:extLst>
            </c:dLbl>
            <c:dLbl>
              <c:idx val="27"/>
              <c:layout>
                <c:manualLayout>
                  <c:x val="2.6338802743050751E-3"/>
                  <c:y val="1.0747508553840568E-2"/>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6">
                          <a:lumMod val="75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01-4826-A52D-A0D39ECAD822}"/>
                </c:ext>
              </c:extLst>
            </c:dLbl>
            <c:spPr>
              <a:noFill/>
              <a:ln>
                <a:noFill/>
              </a:ln>
              <a:effectLst/>
            </c:spPr>
            <c:txPr>
              <a:bodyPr wrap="square" lIns="38100" tIns="19050" rIns="38100" bIns="19050" anchor="ctr">
                <a:spAutoFit/>
              </a:bodyPr>
              <a:lstStyle/>
              <a:p>
                <a:pPr>
                  <a:defRPr>
                    <a:solidFill>
                      <a:schemeClr val="accent6">
                        <a:lumMod val="75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'3.Allocated_CO2-Sector'!$AA$46:$BB$46</c:f>
              <c:numCache>
                <c:formatCode>#,##0_ </c:formatCode>
                <c:ptCount val="28"/>
                <c:pt idx="0">
                  <c:v>130.63932037774077</c:v>
                </c:pt>
                <c:pt idx="1">
                  <c:v>132.46611333335278</c:v>
                </c:pt>
                <c:pt idx="2">
                  <c:v>139.32672157112654</c:v>
                </c:pt>
                <c:pt idx="3">
                  <c:v>138.77587401464586</c:v>
                </c:pt>
                <c:pt idx="4">
                  <c:v>148.28087883905621</c:v>
                </c:pt>
                <c:pt idx="5">
                  <c:v>150.35031105714711</c:v>
                </c:pt>
                <c:pt idx="6">
                  <c:v>153.00365708664449</c:v>
                </c:pt>
                <c:pt idx="7">
                  <c:v>148.12199544720994</c:v>
                </c:pt>
                <c:pt idx="8">
                  <c:v>145.53765359634028</c:v>
                </c:pt>
                <c:pt idx="9">
                  <c:v>152.68915297570442</c:v>
                </c:pt>
                <c:pt idx="10">
                  <c:v>158.66112918546918</c:v>
                </c:pt>
                <c:pt idx="11">
                  <c:v>155.39731154684304</c:v>
                </c:pt>
                <c:pt idx="12">
                  <c:v>166.26449407018532</c:v>
                </c:pt>
                <c:pt idx="13">
                  <c:v>169.34776850814092</c:v>
                </c:pt>
                <c:pt idx="14">
                  <c:v>167.54154053152971</c:v>
                </c:pt>
                <c:pt idx="15">
                  <c:v>170.4822510709846</c:v>
                </c:pt>
                <c:pt idx="16">
                  <c:v>162.05821618267296</c:v>
                </c:pt>
                <c:pt idx="17">
                  <c:v>172.92507363237192</c:v>
                </c:pt>
                <c:pt idx="18">
                  <c:v>168.10142078723595</c:v>
                </c:pt>
                <c:pt idx="19">
                  <c:v>161.91413081622323</c:v>
                </c:pt>
                <c:pt idx="20">
                  <c:v>178.82342424277635</c:v>
                </c:pt>
                <c:pt idx="21">
                  <c:v>193.82443458233354</c:v>
                </c:pt>
                <c:pt idx="22">
                  <c:v>211.91690507075353</c:v>
                </c:pt>
                <c:pt idx="23">
                  <c:v>207.83080499407214</c:v>
                </c:pt>
                <c:pt idx="24">
                  <c:v>193.80961108768949</c:v>
                </c:pt>
                <c:pt idx="25">
                  <c:v>187.02423748592349</c:v>
                </c:pt>
                <c:pt idx="26">
                  <c:v>184.93761358824568</c:v>
                </c:pt>
                <c:pt idx="27">
                  <c:v>188.17530800238487</c:v>
                </c:pt>
              </c:numCache>
            </c:numRef>
          </c:val>
          <c:smooth val="0"/>
          <c:extLst>
            <c:ext xmlns:c16="http://schemas.microsoft.com/office/drawing/2014/chart" uri="{C3380CC4-5D6E-409C-BE32-E72D297353CC}">
              <c16:uniqueId val="{0000001F-CAA5-4E2A-B4A5-713F8A1186B8}"/>
            </c:ext>
          </c:extLst>
        </c:ser>
        <c:ser>
          <c:idx val="8"/>
          <c:order val="6"/>
          <c:tx>
            <c:strRef>
              <c:f>'3.Allocated_CO2-Sector'!$Y$47</c:f>
              <c:strCache>
                <c:ptCount val="1"/>
                <c:pt idx="0">
                  <c:v>工業プロセス及び製品の使用</c:v>
                </c:pt>
              </c:strCache>
            </c:strRef>
          </c:tx>
          <c:spPr>
            <a:ln>
              <a:solidFill>
                <a:schemeClr val="bg2">
                  <a:lumMod val="50000"/>
                </a:schemeClr>
              </a:solidFill>
            </a:ln>
          </c:spPr>
          <c:marker>
            <c:symbol val="plus"/>
            <c:size val="7"/>
            <c:spPr>
              <a:noFill/>
              <a:ln>
                <a:solidFill>
                  <a:schemeClr val="bg2">
                    <a:lumMod val="50000"/>
                  </a:schemeClr>
                </a:solidFill>
              </a:ln>
            </c:spPr>
          </c:marker>
          <c:dLbls>
            <c:dLbl>
              <c:idx val="0"/>
              <c:layout>
                <c:manualLayout>
                  <c:x val="-1.8999291376828372E-2"/>
                  <c:y val="-1.49078874628337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AA5-4E2A-B4A5-713F8A1186B8}"/>
                </c:ext>
              </c:extLst>
            </c:dLbl>
            <c:dLbl>
              <c:idx val="15"/>
              <c:layout>
                <c:manualLayout>
                  <c:x val="-2.5461291912831526E-2"/>
                  <c:y val="-1.70806376906871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AA5-4E2A-B4A5-713F8A1186B8}"/>
                </c:ext>
              </c:extLst>
            </c:dLbl>
            <c:dLbl>
              <c:idx val="23"/>
              <c:layout>
                <c:manualLayout>
                  <c:x val="-2.2938966654277426E-2"/>
                  <c:y val="-1.89916179832359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AA5-4E2A-B4A5-713F8A1186B8}"/>
                </c:ext>
              </c:extLst>
            </c:dLbl>
            <c:dLbl>
              <c:idx val="24"/>
              <c:delete val="1"/>
              <c:extLst>
                <c:ext xmlns:c15="http://schemas.microsoft.com/office/drawing/2012/chart" uri="{CE6537A1-D6FC-4f65-9D91-7224C49458BB}"/>
                <c:ext xmlns:c16="http://schemas.microsoft.com/office/drawing/2014/chart" uri="{C3380CC4-5D6E-409C-BE32-E72D297353CC}">
                  <c16:uniqueId val="{00000023-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9-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5-8DC5-464D-88DE-C2A31DF7EE85}"/>
                </c:ext>
              </c:extLst>
            </c:dLbl>
            <c:dLbl>
              <c:idx val="27"/>
              <c:layout>
                <c:manualLayout>
                  <c:x val="-2.3275186836507174E-3"/>
                  <c:y val="-1.6450865842908155E-2"/>
                </c:manualLayout>
              </c:layout>
              <c:numFmt formatCode="##.#&quot;百万トン&quot;" sourceLinked="0"/>
              <c:spPr>
                <a:noFill/>
                <a:ln>
                  <a:noFill/>
                </a:ln>
                <a:effectLst/>
              </c:spPr>
              <c:txPr>
                <a:bodyPr wrap="square" lIns="38100" tIns="19050" rIns="38100" bIns="19050" anchor="ctr">
                  <a:spAutoFit/>
                </a:bodyPr>
                <a:lstStyle/>
                <a:p>
                  <a:pPr>
                    <a:defRPr sz="1200">
                      <a:solidFill>
                        <a:schemeClr val="bg2">
                          <a:lumMod val="50000"/>
                        </a:schemeClr>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01-4826-A52D-A0D39ECAD822}"/>
                </c:ext>
              </c:extLst>
            </c:dLbl>
            <c:spPr>
              <a:noFill/>
              <a:ln>
                <a:noFill/>
              </a:ln>
              <a:effectLst/>
            </c:spPr>
            <c:txPr>
              <a:bodyPr wrap="square" lIns="38100" tIns="19050" rIns="38100" bIns="19050" anchor="ctr">
                <a:spAutoFit/>
              </a:bodyPr>
              <a:lstStyle/>
              <a:p>
                <a:pPr>
                  <a:defRPr>
                    <a:solidFill>
                      <a:schemeClr val="bg2">
                        <a:lumMod val="50000"/>
                      </a:schemeClr>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'3.Allocated_CO2-Sector'!$AA$47:$BB$47</c:f>
              <c:numCache>
                <c:formatCode>#,##0.0_ </c:formatCode>
                <c:ptCount val="28"/>
                <c:pt idx="0">
                  <c:v>65.099211692453338</c:v>
                </c:pt>
                <c:pt idx="1">
                  <c:v>66.222976830867665</c:v>
                </c:pt>
                <c:pt idx="2">
                  <c:v>66.151412877498501</c:v>
                </c:pt>
                <c:pt idx="3">
                  <c:v>64.865220084279102</c:v>
                </c:pt>
                <c:pt idx="4">
                  <c:v>66.440895326827743</c:v>
                </c:pt>
                <c:pt idx="5">
                  <c:v>66.775172319261031</c:v>
                </c:pt>
                <c:pt idx="6">
                  <c:v>67.298856666080994</c:v>
                </c:pt>
                <c:pt idx="7">
                  <c:v>64.692495920353736</c:v>
                </c:pt>
                <c:pt idx="8">
                  <c:v>58.610242069757525</c:v>
                </c:pt>
                <c:pt idx="9">
                  <c:v>58.899585008547739</c:v>
                </c:pt>
                <c:pt idx="10">
                  <c:v>59.357961364137132</c:v>
                </c:pt>
                <c:pt idx="11">
                  <c:v>58.039289065782022</c:v>
                </c:pt>
                <c:pt idx="12">
                  <c:v>55.349345494321909</c:v>
                </c:pt>
                <c:pt idx="13">
                  <c:v>54.557764667856851</c:v>
                </c:pt>
                <c:pt idx="14">
                  <c:v>54.538290519242324</c:v>
                </c:pt>
                <c:pt idx="15">
                  <c:v>55.636544033751555</c:v>
                </c:pt>
                <c:pt idx="16">
                  <c:v>55.898032300272263</c:v>
                </c:pt>
                <c:pt idx="17">
                  <c:v>55.092368320625809</c:v>
                </c:pt>
                <c:pt idx="18">
                  <c:v>50.814562119336529</c:v>
                </c:pt>
                <c:pt idx="19">
                  <c:v>45.266470032416976</c:v>
                </c:pt>
                <c:pt idx="20">
                  <c:v>46.316373188485372</c:v>
                </c:pt>
                <c:pt idx="21">
                  <c:v>46.233602505861256</c:v>
                </c:pt>
                <c:pt idx="22">
                  <c:v>46.281706425844263</c:v>
                </c:pt>
                <c:pt idx="23">
                  <c:v>48.037589020943209</c:v>
                </c:pt>
                <c:pt idx="24">
                  <c:v>47.439750194475067</c:v>
                </c:pt>
                <c:pt idx="25">
                  <c:v>46.150196895169117</c:v>
                </c:pt>
                <c:pt idx="26">
                  <c:v>45.681749278170642</c:v>
                </c:pt>
                <c:pt idx="27">
                  <c:v>46.220657211623617</c:v>
                </c:pt>
              </c:numCache>
            </c:numRef>
          </c:val>
          <c:smooth val="0"/>
          <c:extLst>
            <c:ext xmlns:c16="http://schemas.microsoft.com/office/drawing/2014/chart" uri="{C3380CC4-5D6E-409C-BE32-E72D297353CC}">
              <c16:uniqueId val="{00000024-CAA5-4E2A-B4A5-713F8A1186B8}"/>
            </c:ext>
          </c:extLst>
        </c:ser>
        <c:ser>
          <c:idx val="9"/>
          <c:order val="7"/>
          <c:tx>
            <c:strRef>
              <c:f>'3.Allocated_CO2-Sector'!$Y$48</c:f>
              <c:strCache>
                <c:ptCount val="1"/>
                <c:pt idx="0">
                  <c:v>廃棄物</c:v>
                </c:pt>
              </c:strCache>
            </c:strRef>
          </c:tx>
          <c:spPr>
            <a:ln>
              <a:solidFill>
                <a:schemeClr val="accent1">
                  <a:lumMod val="60000"/>
                  <a:lumOff val="40000"/>
                </a:schemeClr>
              </a:solidFill>
            </a:ln>
          </c:spPr>
          <c:marker>
            <c:symbol val="none"/>
          </c:marker>
          <c:dLbls>
            <c:dLbl>
              <c:idx val="0"/>
              <c:layout>
                <c:manualLayout>
                  <c:x val="-1.9753428165464288E-2"/>
                  <c:y val="-1.59522777869086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2B7-4F09-8ABC-5BF8F7844CCB}"/>
                </c:ext>
              </c:extLst>
            </c:dLbl>
            <c:dLbl>
              <c:idx val="15"/>
              <c:layout>
                <c:manualLayout>
                  <c:x val="-1.7804636686774563E-2"/>
                  <c:y val="-1.1399692211149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2B7-4F09-8ABC-5BF8F7844CCB}"/>
                </c:ext>
              </c:extLst>
            </c:dLbl>
            <c:dLbl>
              <c:idx val="23"/>
              <c:layout>
                <c:manualLayout>
                  <c:x val="-1.8046709003803899E-2"/>
                  <c:y val="-1.13960113960113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2B7-4F09-8ABC-5BF8F7844CCB}"/>
                </c:ext>
              </c:extLst>
            </c:dLbl>
            <c:dLbl>
              <c:idx val="27"/>
              <c:layout>
                <c:manualLayout>
                  <c:x val="-1.9791684485921622E-4"/>
                  <c:y val="-3.7950664136622392E-3"/>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1">
                          <a:lumMod val="60000"/>
                          <a:lumOff val="40000"/>
                        </a:schemeClr>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01-4826-A52D-A0D39ECAD822}"/>
                </c:ext>
              </c:extLst>
            </c:dLbl>
            <c:spPr>
              <a:noFill/>
              <a:ln>
                <a:noFill/>
              </a:ln>
              <a:effectLst/>
            </c:spPr>
            <c:txPr>
              <a:bodyPr wrap="square" lIns="38100" tIns="19050" rIns="38100" bIns="19050" anchor="ctr">
                <a:spAutoFit/>
              </a:bodyPr>
              <a:lstStyle/>
              <a:p>
                <a:pPr>
                  <a:defRPr>
                    <a:solidFill>
                      <a:schemeClr val="accent1">
                        <a:lumMod val="60000"/>
                        <a:lumOff val="40000"/>
                      </a:schemeClr>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'3.Allocated_CO2-Sector'!$AA$48:$BB$48</c:f>
              <c:numCache>
                <c:formatCode>#,##0.0_ </c:formatCode>
                <c:ptCount val="28"/>
                <c:pt idx="0">
                  <c:v>24.004789495147605</c:v>
                </c:pt>
                <c:pt idx="1">
                  <c:v>24.193303079771095</c:v>
                </c:pt>
                <c:pt idx="2">
                  <c:v>25.997784883166442</c:v>
                </c:pt>
                <c:pt idx="3">
                  <c:v>25.019816501809952</c:v>
                </c:pt>
                <c:pt idx="4">
                  <c:v>28.598436990483407</c:v>
                </c:pt>
                <c:pt idx="5">
                  <c:v>29.139666356417248</c:v>
                </c:pt>
                <c:pt idx="6">
                  <c:v>29.649884515558579</c:v>
                </c:pt>
                <c:pt idx="7">
                  <c:v>31.207113724399004</c:v>
                </c:pt>
                <c:pt idx="8">
                  <c:v>31.447885947133283</c:v>
                </c:pt>
                <c:pt idx="9">
                  <c:v>31.365707267695381</c:v>
                </c:pt>
                <c:pt idx="10">
                  <c:v>32.856496577069208</c:v>
                </c:pt>
                <c:pt idx="11">
                  <c:v>32.522541455449932</c:v>
                </c:pt>
                <c:pt idx="12">
                  <c:v>32.76772216385082</c:v>
                </c:pt>
                <c:pt idx="13">
                  <c:v>33.515749112426711</c:v>
                </c:pt>
                <c:pt idx="14">
                  <c:v>32.703600998426424</c:v>
                </c:pt>
                <c:pt idx="15">
                  <c:v>31.654769528503184</c:v>
                </c:pt>
                <c:pt idx="16">
                  <c:v>29.908577201925368</c:v>
                </c:pt>
                <c:pt idx="17">
                  <c:v>30.484410938269022</c:v>
                </c:pt>
                <c:pt idx="18">
                  <c:v>31.857011257747367</c:v>
                </c:pt>
                <c:pt idx="19">
                  <c:v>28.198126009497404</c:v>
                </c:pt>
                <c:pt idx="20">
                  <c:v>28.715829230608207</c:v>
                </c:pt>
                <c:pt idx="21">
                  <c:v>28.032618369662039</c:v>
                </c:pt>
                <c:pt idx="22">
                  <c:v>29.838883578432</c:v>
                </c:pt>
                <c:pt idx="23">
                  <c:v>29.380590594684026</c:v>
                </c:pt>
                <c:pt idx="24">
                  <c:v>28.519197867867419</c:v>
                </c:pt>
                <c:pt idx="25">
                  <c:v>28.975452548453891</c:v>
                </c:pt>
                <c:pt idx="26">
                  <c:v>29.687294838312582</c:v>
                </c:pt>
                <c:pt idx="27">
                  <c:v>29.839034082539307</c:v>
                </c:pt>
              </c:numCache>
            </c:numRef>
          </c:val>
          <c:smooth val="0"/>
          <c:extLst>
            <c:ext xmlns:c16="http://schemas.microsoft.com/office/drawing/2014/chart" uri="{C3380CC4-5D6E-409C-BE32-E72D297353CC}">
              <c16:uniqueId val="{00000025-CAA5-4E2A-B4A5-713F8A1186B8}"/>
            </c:ext>
          </c:extLst>
        </c:ser>
        <c:ser>
          <c:idx val="0"/>
          <c:order val="8"/>
          <c:tx>
            <c:strRef>
              <c:f>'3.Allocated_CO2-Sector'!$Y$49</c:f>
              <c:strCache>
                <c:ptCount val="1"/>
                <c:pt idx="0">
                  <c:v>その他（農業・間接CO2等）</c:v>
                </c:pt>
              </c:strCache>
            </c:strRef>
          </c:tx>
          <c:spPr>
            <a:ln>
              <a:solidFill>
                <a:srgbClr val="92D050"/>
              </a:solidFill>
            </a:ln>
          </c:spPr>
          <c:marker>
            <c:spPr>
              <a:solidFill>
                <a:srgbClr val="92D050"/>
              </a:solidFill>
              <a:ln>
                <a:solidFill>
                  <a:srgbClr val="92D050"/>
                </a:solidFill>
              </a:ln>
            </c:spPr>
          </c:marker>
          <c:dLbls>
            <c:dLbl>
              <c:idx val="0"/>
              <c:layout>
                <c:manualLayout>
                  <c:x val="-2.126242747239248E-2"/>
                  <c:y val="-1.3285720689088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2B7-4F09-8ABC-5BF8F7844CCB}"/>
                </c:ext>
              </c:extLst>
            </c:dLbl>
            <c:dLbl>
              <c:idx val="15"/>
              <c:layout>
                <c:manualLayout>
                  <c:x val="-1.7499651267272102E-2"/>
                  <c:y val="-1.70940908566061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2B7-4F09-8ABC-5BF8F7844CCB}"/>
                </c:ext>
              </c:extLst>
            </c:dLbl>
            <c:dLbl>
              <c:idx val="23"/>
              <c:layout>
                <c:manualLayout>
                  <c:x val="-1.9550601420787669E-2"/>
                  <c:y val="-1.13960113960115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2B7-4F09-8ABC-5BF8F7844CCB}"/>
                </c:ext>
              </c:extLst>
            </c:dLbl>
            <c:dLbl>
              <c:idx val="27"/>
              <c:layout>
                <c:manualLayout>
                  <c:x val="6.5834047399477369E-3"/>
                  <c:y val="-5.6925996204933585E-3"/>
                </c:manualLayout>
              </c:layout>
              <c:numFmt formatCode="##.#&quot;百万トン&quot;" sourceLinked="0"/>
              <c:spPr>
                <a:noFill/>
                <a:ln>
                  <a:noFill/>
                </a:ln>
                <a:effectLst/>
              </c:spPr>
              <c:txPr>
                <a:bodyPr wrap="square" lIns="38100" tIns="19050" rIns="38100" bIns="19050" anchor="ctr">
                  <a:spAutoFit/>
                </a:bodyPr>
                <a:lstStyle/>
                <a:p>
                  <a:pPr>
                    <a:defRPr sz="1200">
                      <a:solidFill>
                        <a:srgbClr val="92D05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01-4826-A52D-A0D39ECAD822}"/>
                </c:ext>
              </c:extLst>
            </c:dLbl>
            <c:spPr>
              <a:noFill/>
              <a:ln>
                <a:noFill/>
              </a:ln>
              <a:effectLst/>
            </c:spPr>
            <c:txPr>
              <a:bodyPr wrap="square" lIns="38100" tIns="19050" rIns="38100" bIns="19050" anchor="ctr">
                <a:spAutoFit/>
              </a:bodyPr>
              <a:lstStyle/>
              <a:p>
                <a:pPr>
                  <a:defRPr>
                    <a:solidFill>
                      <a:srgbClr val="92D05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'3.Allocated_CO2-Sector'!$AA$40:$BB$40</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cat>
          <c:val>
            <c:numRef>
              <c:f>'3.Allocated_CO2-Sector'!$AA$49:$BB$49</c:f>
              <c:numCache>
                <c:formatCode>#,##0.0_ </c:formatCode>
                <c:ptCount val="28"/>
                <c:pt idx="0">
                  <c:v>6.5599783239262885</c:v>
                </c:pt>
                <c:pt idx="1">
                  <c:v>6.3552823296438063</c:v>
                </c:pt>
                <c:pt idx="2">
                  <c:v>6.0986376085862686</c:v>
                </c:pt>
                <c:pt idx="3">
                  <c:v>5.8866147376791105</c:v>
                </c:pt>
                <c:pt idx="4">
                  <c:v>5.6729684881993796</c:v>
                </c:pt>
                <c:pt idx="5">
                  <c:v>5.8684378970355011</c:v>
                </c:pt>
                <c:pt idx="6">
                  <c:v>5.9791874945660055</c:v>
                </c:pt>
                <c:pt idx="7">
                  <c:v>5.9414548024490212</c:v>
                </c:pt>
                <c:pt idx="8">
                  <c:v>5.5059967439169952</c:v>
                </c:pt>
                <c:pt idx="9">
                  <c:v>5.526827996080077</c:v>
                </c:pt>
                <c:pt idx="10">
                  <c:v>5.6040756373972487</c:v>
                </c:pt>
                <c:pt idx="11">
                  <c:v>5.1329094119366756</c:v>
                </c:pt>
                <c:pt idx="12">
                  <c:v>4.874768596261851</c:v>
                </c:pt>
                <c:pt idx="13">
                  <c:v>4.6949905649732191</c:v>
                </c:pt>
                <c:pt idx="14">
                  <c:v>4.5332281272294335</c:v>
                </c:pt>
                <c:pt idx="15">
                  <c:v>4.4765387963071852</c:v>
                </c:pt>
                <c:pt idx="16">
                  <c:v>4.408597890707977</c:v>
                </c:pt>
                <c:pt idx="17">
                  <c:v>4.426960036925248</c:v>
                </c:pt>
                <c:pt idx="18">
                  <c:v>4.011953707211898</c:v>
                </c:pt>
                <c:pt idx="19">
                  <c:v>3.6703830438031528</c:v>
                </c:pt>
                <c:pt idx="20">
                  <c:v>3.5731440178302494</c:v>
                </c:pt>
                <c:pt idx="21">
                  <c:v>3.4580751526702587</c:v>
                </c:pt>
                <c:pt idx="22">
                  <c:v>3.4712890042353011</c:v>
                </c:pt>
                <c:pt idx="23">
                  <c:v>3.4792681075728953</c:v>
                </c:pt>
                <c:pt idx="24">
                  <c:v>3.3770976213762798</c:v>
                </c:pt>
                <c:pt idx="25">
                  <c:v>3.3240782502115596</c:v>
                </c:pt>
                <c:pt idx="26">
                  <c:v>3.2595510265324084</c:v>
                </c:pt>
                <c:pt idx="27">
                  <c:v>3.2044578104774413</c:v>
                </c:pt>
              </c:numCache>
            </c:numRef>
          </c:val>
          <c:smooth val="0"/>
          <c:extLst>
            <c:ext xmlns:c16="http://schemas.microsoft.com/office/drawing/2014/chart" uri="{C3380CC4-5D6E-409C-BE32-E72D297353CC}">
              <c16:uniqueId val="{00000002-C2B7-4F09-8ABC-5BF8F7844CCB}"/>
            </c:ext>
          </c:extLst>
        </c:ser>
        <c:dLbls>
          <c:showLegendKey val="0"/>
          <c:showVal val="0"/>
          <c:showCatName val="0"/>
          <c:showSerName val="0"/>
          <c:showPercent val="0"/>
          <c:showBubbleSize val="0"/>
        </c:dLbls>
        <c:marker val="1"/>
        <c:smooth val="0"/>
        <c:axId val="179901568"/>
        <c:axId val="179903104"/>
      </c:lineChart>
      <c:lineChart>
        <c:grouping val="standard"/>
        <c:varyColors val="0"/>
        <c:ser>
          <c:idx val="7"/>
          <c:order val="9"/>
          <c:tx>
            <c:strRef>
              <c:f>'3.Allocated_CO2-Sector'!$Y$65</c:f>
              <c:strCache>
                <c:ptCount val="1"/>
                <c:pt idx="0">
                  <c:v>■2005年度比</c:v>
                </c:pt>
              </c:strCache>
            </c:strRef>
          </c:tx>
          <c:spPr>
            <a:ln>
              <a:noFill/>
            </a:ln>
          </c:spPr>
          <c:marker>
            <c:symbol val="none"/>
          </c:marker>
          <c:dLbls>
            <c:dLbl>
              <c:idx val="0"/>
              <c:layout>
                <c:manualLayout>
                  <c:x val="0.69147832686137989"/>
                  <c:y val="0.31318890167192098"/>
                </c:manualLayout>
              </c:layout>
              <c:tx>
                <c:rich>
                  <a:bodyPr wrap="square" lIns="38100" tIns="19050" rIns="38100" bIns="19050" anchor="ctr">
                    <a:spAutoFit/>
                  </a:bodyPr>
                  <a:lstStyle/>
                  <a:p>
                    <a:pPr>
                      <a:defRPr sz="1200">
                        <a:solidFill>
                          <a:srgbClr val="C00000"/>
                        </a:solidFill>
                      </a:defRPr>
                    </a:pPr>
                    <a:fld id="{9A0327DF-2615-45EA-84DC-163DBC652D9C}" type="VALUE">
                      <a:rPr lang="en-US" altLang="ja-JP" sz="1200" baseline="0">
                        <a:solidFill>
                          <a:srgbClr val="C00000"/>
                        </a:solidFill>
                      </a:rPr>
                      <a:pPr>
                        <a:defRPr sz="1200">
                          <a:solidFill>
                            <a:srgbClr val="C00000"/>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DE52-43B9-963C-B42FE0EBAB7F}"/>
                </c:ext>
              </c:extLst>
            </c:dLbl>
            <c:dLbl>
              <c:idx val="1"/>
              <c:layout>
                <c:manualLayout>
                  <c:x val="0.6610046794011486"/>
                  <c:y val="-0.19803724842743803"/>
                </c:manualLayout>
              </c:layout>
              <c:tx>
                <c:rich>
                  <a:bodyPr wrap="square" lIns="38100" tIns="19050" rIns="38100" bIns="19050" anchor="ctr">
                    <a:noAutofit/>
                  </a:bodyPr>
                  <a:lstStyle/>
                  <a:p>
                    <a:pPr>
                      <a:defRPr sz="1200">
                        <a:solidFill>
                          <a:schemeClr val="accent3">
                            <a:lumMod val="75000"/>
                          </a:schemeClr>
                        </a:solidFill>
                      </a:defRPr>
                    </a:pPr>
                    <a:fld id="{664887D2-635D-4B80-9156-5D03C78A0AB7}" type="VALUE">
                      <a:rPr lang="en-US" altLang="ja-JP" sz="1200" baseline="0">
                        <a:solidFill>
                          <a:schemeClr val="accent3">
                            <a:lumMod val="75000"/>
                          </a:schemeClr>
                        </a:solidFill>
                      </a:rPr>
                      <a:pPr>
                        <a:defRPr sz="1200">
                          <a:solidFill>
                            <a:schemeClr val="accent3">
                              <a:lumMod val="75000"/>
                            </a:schemeClr>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layout>
                    <c:manualLayout>
                      <c:w val="5.932601477852302E-2"/>
                      <c:h val="3.2213637788195013E-2"/>
                    </c:manualLayout>
                  </c15:layout>
                  <c15:dlblFieldTable/>
                  <c15:showDataLabelsRange val="0"/>
                </c:ext>
                <c:ext xmlns:c16="http://schemas.microsoft.com/office/drawing/2014/chart" uri="{C3380CC4-5D6E-409C-BE32-E72D297353CC}">
                  <c16:uniqueId val="{00000008-DE52-43B9-963C-B42FE0EBAB7F}"/>
                </c:ext>
              </c:extLst>
            </c:dLbl>
            <c:dLbl>
              <c:idx val="2"/>
              <c:layout>
                <c:manualLayout>
                  <c:x val="0.64304489208140814"/>
                  <c:y val="2.3276457141149644E-2"/>
                </c:manualLayout>
              </c:layout>
              <c:tx>
                <c:rich>
                  <a:bodyPr wrap="square" lIns="38100" tIns="19050" rIns="38100" bIns="19050" anchor="ctr">
                    <a:spAutoFit/>
                  </a:bodyPr>
                  <a:lstStyle/>
                  <a:p>
                    <a:pPr>
                      <a:defRPr sz="1200">
                        <a:solidFill>
                          <a:schemeClr val="accent4">
                            <a:lumMod val="75000"/>
                          </a:schemeClr>
                        </a:solidFill>
                      </a:defRPr>
                    </a:pPr>
                    <a:fld id="{B31EE4D9-9A6A-4A4E-A4EB-3788C18B74C6}" type="VALUE">
                      <a:rPr lang="en-US" altLang="ja-JP" sz="1200" baseline="0">
                        <a:solidFill>
                          <a:schemeClr val="accent4">
                            <a:lumMod val="75000"/>
                          </a:schemeClr>
                        </a:solidFill>
                      </a:rPr>
                      <a:pPr>
                        <a:defRPr sz="1200">
                          <a:solidFill>
                            <a:schemeClr val="accent4">
                              <a:lumMod val="75000"/>
                            </a:schemeClr>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DE52-43B9-963C-B42FE0EBAB7F}"/>
                </c:ext>
              </c:extLst>
            </c:dLbl>
            <c:dLbl>
              <c:idx val="3"/>
              <c:layout>
                <c:manualLayout>
                  <c:x val="0.62911782894863022"/>
                  <c:y val="0.13805824082236401"/>
                </c:manualLayout>
              </c:layout>
              <c:tx>
                <c:rich>
                  <a:bodyPr wrap="square" lIns="38100" tIns="19050" rIns="38100" bIns="19050" anchor="ctr">
                    <a:spAutoFit/>
                  </a:bodyPr>
                  <a:lstStyle/>
                  <a:p>
                    <a:pPr>
                      <a:defRPr sz="1200">
                        <a:solidFill>
                          <a:schemeClr val="accent5">
                            <a:lumMod val="75000"/>
                          </a:schemeClr>
                        </a:solidFill>
                      </a:defRPr>
                    </a:pPr>
                    <a:fld id="{D4A09C3D-5CB3-40C2-A785-E3116EAAC236}" type="VALUE">
                      <a:rPr lang="en-US" altLang="ja-JP" sz="1200" baseline="0">
                        <a:solidFill>
                          <a:schemeClr val="accent5">
                            <a:lumMod val="75000"/>
                          </a:schemeClr>
                        </a:solidFill>
                      </a:rPr>
                      <a:pPr>
                        <a:defRPr sz="1200">
                          <a:solidFill>
                            <a:schemeClr val="accent5">
                              <a:lumMod val="75000"/>
                            </a:schemeClr>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DE52-43B9-963C-B42FE0EBAB7F}"/>
                </c:ext>
              </c:extLst>
            </c:dLbl>
            <c:dLbl>
              <c:idx val="4"/>
              <c:layout>
                <c:manualLayout>
                  <c:x val="0.59395093963847245"/>
                  <c:y val="0.41295447414424241"/>
                </c:manualLayout>
              </c:layout>
              <c:tx>
                <c:rich>
                  <a:bodyPr wrap="square" lIns="38100" tIns="19050" rIns="38100" bIns="19050" anchor="ctr">
                    <a:spAutoFit/>
                  </a:bodyPr>
                  <a:lstStyle/>
                  <a:p>
                    <a:pPr>
                      <a:defRPr sz="1200">
                        <a:solidFill>
                          <a:schemeClr val="accent6">
                            <a:lumMod val="75000"/>
                          </a:schemeClr>
                        </a:solidFill>
                      </a:defRPr>
                    </a:pPr>
                    <a:fld id="{51DB4A12-2D6C-485C-886D-6830555BCB86}" type="VALUE">
                      <a:rPr lang="en-US" altLang="ja-JP" sz="1200" baseline="0">
                        <a:solidFill>
                          <a:schemeClr val="accent6">
                            <a:lumMod val="75000"/>
                          </a:schemeClr>
                        </a:solidFill>
                      </a:rPr>
                      <a:pPr>
                        <a:defRPr sz="1200">
                          <a:solidFill>
                            <a:schemeClr val="accent6">
                              <a:lumMod val="75000"/>
                            </a:schemeClr>
                          </a:solidFill>
                        </a:defRPr>
                      </a:pPr>
                      <a:t>[値]</a:t>
                    </a:fld>
                    <a:endParaRPr lang="ja-JP" altLang="en-US"/>
                  </a:p>
                </c:rich>
              </c:tx>
              <c:numFmt formatCode="\(\+\ 0.#%;[Black]\(\-\ 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E52-43B9-963C-B42FE0EBAB7F}"/>
                </c:ext>
              </c:extLst>
            </c:dLbl>
            <c:dLbl>
              <c:idx val="5"/>
              <c:layout>
                <c:manualLayout>
                  <c:x val="0.57257706082599424"/>
                  <c:y val="0.17810590327062994"/>
                </c:manualLayout>
              </c:layout>
              <c:tx>
                <c:rich>
                  <a:bodyPr wrap="square" lIns="38100" tIns="19050" rIns="38100" bIns="19050" anchor="ctr">
                    <a:spAutoFit/>
                  </a:bodyPr>
                  <a:lstStyle/>
                  <a:p>
                    <a:pPr>
                      <a:defRPr sz="1200">
                        <a:solidFill>
                          <a:schemeClr val="bg2">
                            <a:lumMod val="50000"/>
                          </a:schemeClr>
                        </a:solidFill>
                      </a:defRPr>
                    </a:pPr>
                    <a:fld id="{BB573966-803B-4A8B-BA30-9C60F59375B9}" type="VALUE">
                      <a:rPr lang="en-US" altLang="ja-JP" sz="1200" baseline="0">
                        <a:solidFill>
                          <a:schemeClr val="bg2">
                            <a:lumMod val="50000"/>
                          </a:schemeClr>
                        </a:solidFill>
                      </a:rPr>
                      <a:pPr>
                        <a:defRPr sz="1200">
                          <a:solidFill>
                            <a:schemeClr val="bg2">
                              <a:lumMod val="50000"/>
                            </a:schemeClr>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DE52-43B9-963C-B42FE0EBAB7F}"/>
                </c:ext>
              </c:extLst>
            </c:dLbl>
            <c:dLbl>
              <c:idx val="6"/>
              <c:layout>
                <c:manualLayout>
                  <c:x val="0.55501917222238639"/>
                  <c:y val="0.37525795992768457"/>
                </c:manualLayout>
              </c:layout>
              <c:tx>
                <c:rich>
                  <a:bodyPr wrap="square" lIns="38100" tIns="19050" rIns="38100" bIns="19050" anchor="ctr">
                    <a:spAutoFit/>
                  </a:bodyPr>
                  <a:lstStyle/>
                  <a:p>
                    <a:pPr>
                      <a:defRPr sz="1200">
                        <a:solidFill>
                          <a:schemeClr val="accent1">
                            <a:lumMod val="60000"/>
                            <a:lumOff val="40000"/>
                          </a:schemeClr>
                        </a:solidFill>
                      </a:defRPr>
                    </a:pPr>
                    <a:fld id="{362432E5-3C66-46F1-B286-751B9AEDD15B}" type="VALUE">
                      <a:rPr lang="en-US" altLang="ja-JP" sz="1200" baseline="0">
                        <a:solidFill>
                          <a:schemeClr val="accent1">
                            <a:lumMod val="60000"/>
                            <a:lumOff val="40000"/>
                          </a:schemeClr>
                        </a:solidFill>
                      </a:rPr>
                      <a:pPr>
                        <a:defRPr sz="1200">
                          <a:solidFill>
                            <a:schemeClr val="accent1">
                              <a:lumMod val="60000"/>
                              <a:lumOff val="40000"/>
                            </a:schemeClr>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DE52-43B9-963C-B42FE0EBAB7F}"/>
                </c:ext>
              </c:extLst>
            </c:dLbl>
            <c:dLbl>
              <c:idx val="7"/>
              <c:layout>
                <c:manualLayout>
                  <c:x val="0.52531329490076417"/>
                  <c:y val="8.602982264788045E-2"/>
                </c:manualLayout>
              </c:layout>
              <c:tx>
                <c:rich>
                  <a:bodyPr wrap="square" lIns="38100" tIns="19050" rIns="38100" bIns="19050" anchor="ctr">
                    <a:spAutoFit/>
                  </a:bodyPr>
                  <a:lstStyle/>
                  <a:p>
                    <a:pPr>
                      <a:defRPr sz="1200">
                        <a:solidFill>
                          <a:srgbClr val="92D050"/>
                        </a:solidFill>
                      </a:defRPr>
                    </a:pPr>
                    <a:fld id="{38C003A6-878C-49B0-AFD7-9FE22E54CB03}" type="VALUE">
                      <a:rPr lang="en-US" altLang="ja-JP" sz="1200" baseline="0">
                        <a:solidFill>
                          <a:srgbClr val="92D050"/>
                        </a:solidFill>
                      </a:rPr>
                      <a:pPr>
                        <a:defRPr sz="1200">
                          <a:solidFill>
                            <a:srgbClr val="92D050"/>
                          </a:solidFill>
                        </a:defRPr>
                      </a:pPr>
                      <a:t>[値]</a:t>
                    </a:fld>
                    <a:endParaRPr lang="ja-JP" altLang="en-US"/>
                  </a:p>
                </c:rich>
              </c:tx>
              <c:numFmt formatCode="\(\+##.#%;[Black]\(\-##.#%"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DE52-43B9-963C-B42FE0EBAB7F}"/>
                </c:ext>
              </c:extLst>
            </c:dLbl>
            <c:dLbl>
              <c:idx val="8"/>
              <c:layout>
                <c:manualLayout>
                  <c:x val="0.43686798673432964"/>
                  <c:y val="5.271740095054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6F-4D5F-8416-2B2BB8A8EA06}"/>
                </c:ext>
              </c:extLst>
            </c:dLbl>
            <c:numFmt formatCode="\(\+##.#%;[Black]\(\-##.#%"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'3.Allocated_CO2-Sector'!$BB$68:$BB$75</c:f>
              <c:numCache>
                <c:formatCode>#,##0.0%;[Red]\-#,##0.0%</c:formatCode>
                <c:ptCount val="8"/>
                <c:pt idx="0">
                  <c:v>-3.6602244112665772E-2</c:v>
                </c:pt>
                <c:pt idx="1">
                  <c:v>-0.11943268762805792</c:v>
                </c:pt>
                <c:pt idx="2">
                  <c:v>-0.12671363920984458</c:v>
                </c:pt>
                <c:pt idx="3">
                  <c:v>-6.7146242376185716E-2</c:v>
                </c:pt>
                <c:pt idx="4">
                  <c:v>0.1037823985796229</c:v>
                </c:pt>
                <c:pt idx="5">
                  <c:v>-0.16923924707501337</c:v>
                </c:pt>
                <c:pt idx="6">
                  <c:v>-5.7360564395482871E-2</c:v>
                </c:pt>
                <c:pt idx="7">
                  <c:v>-0.28416619261272058</c:v>
                </c:pt>
              </c:numCache>
            </c:numRef>
          </c:val>
          <c:smooth val="0"/>
          <c:extLst>
            <c:ext xmlns:c16="http://schemas.microsoft.com/office/drawing/2014/chart" uri="{C3380CC4-5D6E-409C-BE32-E72D297353CC}">
              <c16:uniqueId val="{00000002-DE52-43B9-963C-B42FE0EBAB7F}"/>
            </c:ext>
          </c:extLst>
        </c:ser>
        <c:ser>
          <c:idx val="10"/>
          <c:order val="10"/>
          <c:tx>
            <c:strRef>
              <c:f>'3.Allocated_CO2-Sector'!$Y$78</c:f>
              <c:strCache>
                <c:ptCount val="1"/>
                <c:pt idx="0">
                  <c:v>■2013年度比</c:v>
                </c:pt>
              </c:strCache>
            </c:strRef>
          </c:tx>
          <c:spPr>
            <a:ln>
              <a:noFill/>
            </a:ln>
          </c:spPr>
          <c:marker>
            <c:symbol val="none"/>
          </c:marker>
          <c:dLbls>
            <c:dLbl>
              <c:idx val="0"/>
              <c:layout>
                <c:manualLayout>
                  <c:x val="0.73468681914246747"/>
                  <c:y val="0.26144914760417742"/>
                </c:manualLayout>
              </c:layout>
              <c:tx>
                <c:rich>
                  <a:bodyPr wrap="square" lIns="38100" tIns="19050" rIns="38100" bIns="19050" anchor="ctr">
                    <a:spAutoFit/>
                  </a:bodyPr>
                  <a:lstStyle/>
                  <a:p>
                    <a:pPr>
                      <a:defRPr sz="1200">
                        <a:solidFill>
                          <a:srgbClr val="C00000"/>
                        </a:solidFill>
                      </a:defRPr>
                    </a:pPr>
                    <a:fld id="{12F51AF5-743E-4FAD-8592-4653544EF7F3}" type="VALUE">
                      <a:rPr lang="en-US" altLang="ja-JP" sz="1200" baseline="0">
                        <a:solidFill>
                          <a:srgbClr val="C00000"/>
                        </a:solidFill>
                      </a:rPr>
                      <a:pPr>
                        <a:defRPr sz="1200">
                          <a:solidFill>
                            <a:srgbClr val="C00000"/>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DE52-43B9-963C-B42FE0EBAB7F}"/>
                </c:ext>
              </c:extLst>
            </c:dLbl>
            <c:dLbl>
              <c:idx val="1"/>
              <c:layout>
                <c:manualLayout>
                  <c:x val="0.71521331527303256"/>
                  <c:y val="-0.1925158003257183"/>
                </c:manualLayout>
              </c:layout>
              <c:tx>
                <c:rich>
                  <a:bodyPr wrap="square" lIns="38100" tIns="19050" rIns="38100" bIns="19050" anchor="ctr">
                    <a:spAutoFit/>
                  </a:bodyPr>
                  <a:lstStyle/>
                  <a:p>
                    <a:pPr>
                      <a:defRPr sz="1200">
                        <a:solidFill>
                          <a:schemeClr val="accent3">
                            <a:lumMod val="75000"/>
                          </a:schemeClr>
                        </a:solidFill>
                      </a:defRPr>
                    </a:pPr>
                    <a:fld id="{B4885629-DD54-4200-A2F4-A22D00B6614B}" type="VALUE">
                      <a:rPr lang="en-US" altLang="ja-JP" sz="1200" baseline="0">
                        <a:solidFill>
                          <a:schemeClr val="accent3">
                            <a:lumMod val="75000"/>
                          </a:schemeClr>
                        </a:solidFill>
                      </a:rPr>
                      <a:pPr>
                        <a:defRPr sz="1200">
                          <a:solidFill>
                            <a:schemeClr val="accent3">
                              <a:lumMod val="75000"/>
                            </a:schemeClr>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DE52-43B9-963C-B42FE0EBAB7F}"/>
                </c:ext>
              </c:extLst>
            </c:dLbl>
            <c:dLbl>
              <c:idx val="2"/>
              <c:layout>
                <c:manualLayout>
                  <c:x val="0.69583197906995675"/>
                  <c:y val="0.13356781066503309"/>
                </c:manualLayout>
              </c:layout>
              <c:tx>
                <c:rich>
                  <a:bodyPr wrap="square" lIns="38100" tIns="19050" rIns="38100" bIns="19050" anchor="ctr">
                    <a:spAutoFit/>
                  </a:bodyPr>
                  <a:lstStyle/>
                  <a:p>
                    <a:pPr>
                      <a:defRPr sz="1200">
                        <a:solidFill>
                          <a:schemeClr val="accent4">
                            <a:lumMod val="75000"/>
                          </a:schemeClr>
                        </a:solidFill>
                        <a:latin typeface="+mn-lt"/>
                      </a:defRPr>
                    </a:pPr>
                    <a:fld id="{FBE84D81-9128-430A-8F42-35F3823043D9}" type="VALUE">
                      <a:rPr lang="en-US" altLang="ja-JP" sz="1200" baseline="0">
                        <a:solidFill>
                          <a:schemeClr val="accent4">
                            <a:lumMod val="75000"/>
                          </a:schemeClr>
                        </a:solidFill>
                        <a:latin typeface="+mn-lt"/>
                      </a:rPr>
                      <a:pPr>
                        <a:defRPr sz="1200">
                          <a:solidFill>
                            <a:schemeClr val="accent4">
                              <a:lumMod val="75000"/>
                            </a:schemeClr>
                          </a:solidFill>
                          <a:latin typeface="+mn-lt"/>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DE52-43B9-963C-B42FE0EBAB7F}"/>
                </c:ext>
              </c:extLst>
            </c:dLbl>
            <c:dLbl>
              <c:idx val="3"/>
              <c:layout>
                <c:manualLayout>
                  <c:x val="0.67229003474689919"/>
                  <c:y val="5.1314079098746433E-2"/>
                </c:manualLayout>
              </c:layout>
              <c:tx>
                <c:rich>
                  <a:bodyPr wrap="square" lIns="38100" tIns="19050" rIns="38100" bIns="19050" anchor="ctr">
                    <a:spAutoFit/>
                  </a:bodyPr>
                  <a:lstStyle/>
                  <a:p>
                    <a:pPr>
                      <a:defRPr sz="1200">
                        <a:solidFill>
                          <a:schemeClr val="accent5">
                            <a:lumMod val="75000"/>
                          </a:schemeClr>
                        </a:solidFill>
                      </a:defRPr>
                    </a:pPr>
                    <a:fld id="{0D642081-1A91-44F2-9ACB-52CEF261F025}" type="VALUE">
                      <a:rPr lang="en-US" altLang="ja-JP" sz="1200" baseline="0">
                        <a:solidFill>
                          <a:schemeClr val="accent5">
                            <a:lumMod val="75000"/>
                          </a:schemeClr>
                        </a:solidFill>
                      </a:rPr>
                      <a:pPr>
                        <a:defRPr sz="1200">
                          <a:solidFill>
                            <a:schemeClr val="accent5">
                              <a:lumMod val="75000"/>
                            </a:schemeClr>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DE52-43B9-963C-B42FE0EBAB7F}"/>
                </c:ext>
              </c:extLst>
            </c:dLbl>
            <c:dLbl>
              <c:idx val="4"/>
              <c:layout>
                <c:manualLayout>
                  <c:x val="0.65097639149589992"/>
                  <c:y val="0.13081235338941258"/>
                </c:manualLayout>
              </c:layout>
              <c:tx>
                <c:rich>
                  <a:bodyPr wrap="square" lIns="38100" tIns="19050" rIns="38100" bIns="19050" anchor="ctr">
                    <a:spAutoFit/>
                  </a:bodyPr>
                  <a:lstStyle/>
                  <a:p>
                    <a:pPr>
                      <a:defRPr sz="1200">
                        <a:solidFill>
                          <a:schemeClr val="accent6">
                            <a:lumMod val="75000"/>
                          </a:schemeClr>
                        </a:solidFill>
                      </a:defRPr>
                    </a:pPr>
                    <a:fld id="{D23DD246-43AB-4774-8344-D09B721D98F0}" type="VALUE">
                      <a:rPr lang="en-US" altLang="ja-JP" sz="1200" baseline="0">
                        <a:solidFill>
                          <a:schemeClr val="accent6">
                            <a:lumMod val="75000"/>
                          </a:schemeClr>
                        </a:solidFill>
                      </a:rPr>
                      <a:pPr>
                        <a:defRPr sz="1200">
                          <a:solidFill>
                            <a:schemeClr val="accent6">
                              <a:lumMod val="75000"/>
                            </a:schemeClr>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DE52-43B9-963C-B42FE0EBAB7F}"/>
                </c:ext>
              </c:extLst>
            </c:dLbl>
            <c:dLbl>
              <c:idx val="5"/>
              <c:layout>
                <c:manualLayout>
                  <c:x val="0.62263115360431032"/>
                  <c:y val="0.36580256689925145"/>
                </c:manualLayout>
              </c:layout>
              <c:tx>
                <c:rich>
                  <a:bodyPr wrap="square" lIns="38100" tIns="19050" rIns="38100" bIns="19050" anchor="ctr">
                    <a:spAutoFit/>
                  </a:bodyPr>
                  <a:lstStyle/>
                  <a:p>
                    <a:pPr>
                      <a:defRPr sz="1200">
                        <a:solidFill>
                          <a:schemeClr val="bg2">
                            <a:lumMod val="50000"/>
                          </a:schemeClr>
                        </a:solidFill>
                      </a:defRPr>
                    </a:pPr>
                    <a:fld id="{01DB3C14-8B65-4522-B00A-980EBDE72F03}" type="VALUE">
                      <a:rPr lang="en-US" altLang="ja-JP" sz="1200" baseline="0">
                        <a:solidFill>
                          <a:schemeClr val="bg2">
                            <a:lumMod val="50000"/>
                          </a:schemeClr>
                        </a:solidFill>
                      </a:rPr>
                      <a:pPr>
                        <a:defRPr sz="1200">
                          <a:solidFill>
                            <a:schemeClr val="bg2">
                              <a:lumMod val="50000"/>
                            </a:schemeClr>
                          </a:solidFill>
                        </a:defRPr>
                      </a:pPr>
                      <a:t>[値]</a:t>
                    </a:fld>
                    <a:endParaRPr lang="ja-JP" altLang="en-US"/>
                  </a:p>
                </c:rich>
              </c:tx>
              <c:numFmt formatCode="&quot;／&quot;\+##.#%\);[Black]&quo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DE52-43B9-963C-B42FE0EBAB7F}"/>
                </c:ext>
              </c:extLst>
            </c:dLbl>
            <c:dLbl>
              <c:idx val="6"/>
              <c:layout>
                <c:manualLayout>
                  <c:x val="0.59718136969031566"/>
                  <c:y val="0.47679555947347191"/>
                </c:manualLayout>
              </c:layout>
              <c:tx>
                <c:rich>
                  <a:bodyPr wrap="square" lIns="38100" tIns="19050" rIns="38100" bIns="19050" anchor="ctr">
                    <a:noAutofit/>
                  </a:bodyPr>
                  <a:lstStyle/>
                  <a:p>
                    <a:pPr>
                      <a:defRPr sz="1200">
                        <a:solidFill>
                          <a:schemeClr val="accent1">
                            <a:lumMod val="60000"/>
                            <a:lumOff val="40000"/>
                          </a:schemeClr>
                        </a:solidFill>
                        <a:latin typeface="+mn-lt"/>
                      </a:defRPr>
                    </a:pPr>
                    <a:fld id="{69380A69-A663-4C5C-BEF5-B727C921AEB2}" type="VALUE">
                      <a:rPr lang="en-US" altLang="ja-JP" sz="1200" baseline="0">
                        <a:solidFill>
                          <a:schemeClr val="accent1">
                            <a:lumMod val="60000"/>
                            <a:lumOff val="40000"/>
                          </a:schemeClr>
                        </a:solidFill>
                        <a:latin typeface="+mn-lt"/>
                      </a:rPr>
                      <a:pPr>
                        <a:defRPr sz="1200">
                          <a:solidFill>
                            <a:schemeClr val="accent1">
                              <a:lumMod val="60000"/>
                              <a:lumOff val="40000"/>
                            </a:schemeClr>
                          </a:solidFill>
                          <a:latin typeface="+mn-lt"/>
                        </a:defRPr>
                      </a:pPr>
                      <a:t>[値]</a:t>
                    </a:fld>
                    <a:endParaRPr lang="ja-JP" altLang="en-US"/>
                  </a:p>
                </c:rich>
              </c:tx>
              <c:numFmt formatCode="&quot;／&quot;\+\ 0.#%\);[Black]&quot;／&quot;\-\ 0.#%\)"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1994248074094921E-2"/>
                      <c:h val="3.4999477057777645E-2"/>
                    </c:manualLayout>
                  </c15:layout>
                  <c15:dlblFieldTable/>
                  <c15:showDataLabelsRange val="0"/>
                </c:ext>
                <c:ext xmlns:c16="http://schemas.microsoft.com/office/drawing/2014/chart" uri="{C3380CC4-5D6E-409C-BE32-E72D297353CC}">
                  <c16:uniqueId val="{0000000D-DE52-43B9-963C-B42FE0EBAB7F}"/>
                </c:ext>
              </c:extLst>
            </c:dLbl>
            <c:dLbl>
              <c:idx val="7"/>
              <c:layout>
                <c:manualLayout>
                  <c:x val="0.57526734066216612"/>
                  <c:y val="0.37743653722601561"/>
                </c:manualLayout>
              </c:layout>
              <c:tx>
                <c:rich>
                  <a:bodyPr wrap="square" lIns="38100" tIns="19050" rIns="38100" bIns="19050" anchor="ctr">
                    <a:spAutoFit/>
                  </a:bodyPr>
                  <a:lstStyle/>
                  <a:p>
                    <a:pPr>
                      <a:defRPr sz="1200">
                        <a:solidFill>
                          <a:srgbClr val="92D050"/>
                        </a:solidFill>
                        <a:latin typeface="+mn-lt"/>
                      </a:defRPr>
                    </a:pPr>
                    <a:fld id="{F4A2D953-3C75-4560-91FC-2F688FE59705}" type="VALUE">
                      <a:rPr lang="en-US" altLang="ja-JP" sz="1200" baseline="0">
                        <a:solidFill>
                          <a:srgbClr val="92D050"/>
                        </a:solidFill>
                        <a:latin typeface="+mn-lt"/>
                      </a:rPr>
                      <a:pPr>
                        <a:defRPr sz="1200">
                          <a:solidFill>
                            <a:srgbClr val="92D050"/>
                          </a:solidFill>
                          <a:latin typeface="+mn-lt"/>
                        </a:defRPr>
                      </a:pPr>
                      <a:t>[値]</a:t>
                    </a:fld>
                    <a:endParaRPr lang="ja-JP" altLang="en-US"/>
                  </a:p>
                </c:rich>
              </c:tx>
              <c:numFmt formatCode="&quot;／&quot;\+\ 0.#%\);[Black]&quot;／&quot;\-\ #.#%\)"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DE52-43B9-963C-B42FE0EBAB7F}"/>
                </c:ext>
              </c:extLst>
            </c:dLbl>
            <c:dLbl>
              <c:idx val="8"/>
              <c:layout>
                <c:manualLayout>
                  <c:x val="0.47813892557328719"/>
                  <c:y val="0.421739207604359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6F-4D5F-8416-2B2BB8A8EA06}"/>
                </c:ext>
              </c:extLst>
            </c:dLbl>
            <c:numFmt formatCode="&quot;／&quot;\+##.#%\);[Black]&quot;／&quot;\-##.#%\)"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'3.Allocated_CO2-Sector'!$BB$81:$BB$88</c:f>
              <c:numCache>
                <c:formatCode>#,##0.0%;[Red]\-#,##0.0%</c:formatCode>
                <c:ptCount val="8"/>
                <c:pt idx="0">
                  <c:v>-7.3955633475681126E-2</c:v>
                </c:pt>
                <c:pt idx="1">
                  <c:v>-0.11470468267847211</c:v>
                </c:pt>
                <c:pt idx="2">
                  <c:v>-4.8956469544532477E-2</c:v>
                </c:pt>
                <c:pt idx="3">
                  <c:v>-0.12915569632066748</c:v>
                </c:pt>
                <c:pt idx="4">
                  <c:v>-9.4574512148225098E-2</c:v>
                </c:pt>
                <c:pt idx="5">
                  <c:v>-3.7823126562980813E-2</c:v>
                </c:pt>
                <c:pt idx="6">
                  <c:v>1.5603617169568818E-2</c:v>
                </c:pt>
                <c:pt idx="7">
                  <c:v>-7.8985087839970824E-2</c:v>
                </c:pt>
              </c:numCache>
            </c:numRef>
          </c:val>
          <c:smooth val="0"/>
          <c:extLst>
            <c:ext xmlns:c16="http://schemas.microsoft.com/office/drawing/2014/chart" uri="{C3380CC4-5D6E-409C-BE32-E72D297353CC}">
              <c16:uniqueId val="{00000003-DE52-43B9-963C-B42FE0EBAB7F}"/>
            </c:ext>
          </c:extLst>
        </c:ser>
        <c:dLbls>
          <c:showLegendKey val="0"/>
          <c:showVal val="0"/>
          <c:showCatName val="0"/>
          <c:showSerName val="0"/>
          <c:showPercent val="0"/>
          <c:showBubbleSize val="0"/>
        </c:dLbls>
        <c:marker val="1"/>
        <c:smooth val="0"/>
        <c:axId val="593178088"/>
        <c:axId val="593172184"/>
      </c:lineChart>
      <c:catAx>
        <c:axId val="179901568"/>
        <c:scaling>
          <c:orientation val="minMax"/>
        </c:scaling>
        <c:delete val="0"/>
        <c:axPos val="b"/>
        <c:numFmt formatCode="General" sourceLinked="1"/>
        <c:majorTickMark val="out"/>
        <c:minorTickMark val="none"/>
        <c:tickLblPos val="nextTo"/>
        <c:txPr>
          <a:bodyPr rot="-5400000" vert="horz"/>
          <a:lstStyle/>
          <a:p>
            <a:pPr>
              <a:defRPr sz="1200"/>
            </a:pPr>
            <a:endParaRPr lang="ja-JP"/>
          </a:p>
        </c:txPr>
        <c:crossAx val="179903104"/>
        <c:crosses val="autoZero"/>
        <c:auto val="1"/>
        <c:lblAlgn val="ctr"/>
        <c:lblOffset val="100"/>
        <c:noMultiLvlLbl val="0"/>
      </c:catAx>
      <c:valAx>
        <c:axId val="179903104"/>
        <c:scaling>
          <c:orientation val="minMax"/>
          <c:max val="550"/>
          <c:min val="0"/>
        </c:scaling>
        <c:delete val="0"/>
        <c:axPos val="l"/>
        <c:numFmt formatCode="#,##0_ " sourceLinked="0"/>
        <c:majorTickMark val="out"/>
        <c:minorTickMark val="none"/>
        <c:tickLblPos val="nextTo"/>
        <c:txPr>
          <a:bodyPr/>
          <a:lstStyle/>
          <a:p>
            <a:pPr>
              <a:defRPr sz="1200"/>
            </a:pPr>
            <a:endParaRPr lang="ja-JP"/>
          </a:p>
        </c:txPr>
        <c:crossAx val="179901568"/>
        <c:crosses val="autoZero"/>
        <c:crossBetween val="between"/>
      </c:valAx>
      <c:valAx>
        <c:axId val="593172184"/>
        <c:scaling>
          <c:orientation val="minMax"/>
        </c:scaling>
        <c:delete val="0"/>
        <c:axPos val="r"/>
        <c:numFmt formatCode="#,##0.0%;[Red]\-#,##0.0%" sourceLinked="1"/>
        <c:majorTickMark val="out"/>
        <c:minorTickMark val="none"/>
        <c:tickLblPos val="none"/>
        <c:spPr>
          <a:noFill/>
          <a:ln>
            <a:noFill/>
          </a:ln>
        </c:spPr>
        <c:crossAx val="593178088"/>
        <c:crosses val="max"/>
        <c:crossBetween val="between"/>
      </c:valAx>
      <c:catAx>
        <c:axId val="593178088"/>
        <c:scaling>
          <c:orientation val="minMax"/>
        </c:scaling>
        <c:delete val="1"/>
        <c:axPos val="b"/>
        <c:majorTickMark val="out"/>
        <c:minorTickMark val="none"/>
        <c:tickLblPos val="nextTo"/>
        <c:crossAx val="593172184"/>
        <c:crosses val="autoZero"/>
        <c:auto val="1"/>
        <c:lblAlgn val="ctr"/>
        <c:lblOffset val="100"/>
        <c:noMultiLvlLbl val="0"/>
      </c:catAx>
    </c:plotArea>
    <c:plotVisOnly val="1"/>
    <c:dispBlanksAs val="gap"/>
    <c:showDLblsOverMax val="0"/>
  </c:chart>
  <c:spPr>
    <a:solidFill>
      <a:schemeClr val="bg1"/>
    </a:solidFill>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53338934121876"/>
          <c:y val="0.20400000000000001"/>
          <c:w val="0.56481961298153893"/>
          <c:h val="0.61455768618934614"/>
        </c:manualLayout>
      </c:layout>
      <c:doughnutChart>
        <c:varyColors val="1"/>
        <c:ser>
          <c:idx val="2"/>
          <c:order val="0"/>
          <c:tx>
            <c:strRef>
              <c:f>'リンク切公表時非表示（グラフの添え物）'!$AP$22</c:f>
              <c:strCache>
                <c:ptCount val="1"/>
                <c:pt idx="0">
                  <c:v>2005年度</c:v>
                </c:pt>
              </c:strCache>
            </c:strRef>
          </c:tx>
          <c:spPr>
            <a:noFill/>
            <a:ln>
              <a:noFill/>
            </a:ln>
          </c:spPr>
          <c:dLbls>
            <c:dLbl>
              <c:idx val="0"/>
              <c:layout>
                <c:manualLayout>
                  <c:x val="1.4991084659618506E-3"/>
                  <c:y val="-9.4076225913356445E-2"/>
                </c:manualLayout>
              </c:layout>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9235575064239079"/>
                      <c:h val="0.11059056732967959"/>
                    </c:manualLayout>
                  </c15:layout>
                </c:ext>
                <c:ext xmlns:c16="http://schemas.microsoft.com/office/drawing/2014/chart" uri="{C3380CC4-5D6E-409C-BE32-E72D297353CC}">
                  <c16:uniqueId val="{00000001-BEBF-406B-8245-62793400769C}"/>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'リンク切公表時非表示（グラフの添え物）'!$W$22:$W$30</c:f>
              <c:strCache>
                <c:ptCount val="9"/>
                <c:pt idx="0">
                  <c:v>エネルギー転換部門
（製油所・発電所等）</c:v>
                </c:pt>
                <c:pt idx="1">
                  <c:v>産業部門
（工場等）</c:v>
                </c:pt>
                <c:pt idx="2">
                  <c:v>運輸部門
（自動車・船舶等）</c:v>
                </c:pt>
                <c:pt idx="3">
                  <c:v>業務その他部門
（商業･ｻｰﾋﾞｽ･事業所等）</c:v>
                </c:pt>
                <c:pt idx="4">
                  <c:v>家庭部門</c:v>
                </c:pt>
                <c:pt idx="5">
                  <c:v>工業プロセス及び製品の使用
（石灰石消費等）</c:v>
                </c:pt>
                <c:pt idx="6">
                  <c:v>廃棄物
（ﾌﾟﾗｽﾁｯｸ、廃油の焼却）</c:v>
                </c:pt>
                <c:pt idx="7">
                  <c:v>その他
（農業・間接CO2等）</c:v>
                </c:pt>
                <c:pt idx="8">
                  <c:v> 電気熱配分誤差</c:v>
                </c:pt>
              </c:strCache>
            </c:strRef>
          </c:cat>
          <c:val>
            <c:numRef>
              <c:f>'リンク切公表時非表示（グラフの添え物）'!$AP$23</c:f>
              <c:numCache>
                <c:formatCode>##"億"#,###"万トン"</c:formatCode>
                <c:ptCount val="1"/>
                <c:pt idx="0">
                  <c:v>129100</c:v>
                </c:pt>
              </c:numCache>
            </c:numRef>
          </c:val>
          <c:extLst>
            <c:ext xmlns:c16="http://schemas.microsoft.com/office/drawing/2014/chart" uri="{C3380CC4-5D6E-409C-BE32-E72D297353CC}">
              <c16:uniqueId val="{00000000-BEBF-406B-8245-62793400769C}"/>
            </c:ext>
          </c:extLst>
        </c:ser>
        <c:ser>
          <c:idx val="0"/>
          <c:order val="1"/>
          <c:tx>
            <c:strRef>
              <c:f>'4.CO2-Share'!$C$4</c:f>
              <c:strCache>
                <c:ptCount val="1"/>
                <c:pt idx="0">
                  <c:v>■【電気・熱配分前】</c:v>
                </c:pt>
              </c:strCache>
            </c:strRef>
          </c:tx>
          <c:spPr>
            <a:ln>
              <a:solidFill>
                <a:sysClr val="windowText" lastClr="000000"/>
              </a:solidFill>
            </a:ln>
          </c:spPr>
          <c:dLbls>
            <c:dLbl>
              <c:idx val="0"/>
              <c:layout>
                <c:manualLayout>
                  <c:x val="0.16514458335831442"/>
                  <c:y val="-0.13492450531427019"/>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ACC9-47A9-B82F-42385754E875}"/>
                </c:ext>
              </c:extLst>
            </c:dLbl>
            <c:dLbl>
              <c:idx val="1"/>
              <c:layout>
                <c:manualLayout>
                  <c:x val="0.34520873037716349"/>
                  <c:y val="-0.1064949176635477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ACC9-47A9-B82F-42385754E875}"/>
                </c:ext>
              </c:extLst>
            </c:dLbl>
            <c:dLbl>
              <c:idx val="2"/>
              <c:layout>
                <c:manualLayout>
                  <c:x val="-0.10206170313044374"/>
                  <c:y val="0.3376014098391573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CC9-47A9-B82F-42385754E875}"/>
                </c:ext>
              </c:extLst>
            </c:dLbl>
            <c:dLbl>
              <c:idx val="3"/>
              <c:layout>
                <c:manualLayout>
                  <c:x val="-0.2251361098465671"/>
                  <c:y val="0.3304940117372803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CC9-47A9-B82F-42385754E875}"/>
                </c:ext>
              </c:extLst>
            </c:dLbl>
            <c:dLbl>
              <c:idx val="4"/>
              <c:layout>
                <c:manualLayout>
                  <c:x val="-0.27466990580471984"/>
                  <c:y val="2.8429726035965771E-2"/>
                </c:manualLayout>
              </c:layout>
              <c:numFmt formatCode="\(0.0%\)" sourceLinked="0"/>
              <c:spPr>
                <a:noFill/>
                <a:ln>
                  <a:noFill/>
                </a:ln>
                <a:effectLst/>
              </c:spPr>
              <c:txPr>
                <a:bodyPr wrap="square" lIns="38100" tIns="19050" rIns="38100" bIns="19050" anchor="ctr">
                  <a:noAutofit/>
                </a:bodyPr>
                <a:lstStyle/>
                <a:p>
                  <a:pPr>
                    <a:defRPr sz="8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8.5918907933354702E-2"/>
                      <c:h val="5.2470425689615179E-2"/>
                    </c:manualLayout>
                  </c15:layout>
                </c:ext>
                <c:ext xmlns:c16="http://schemas.microsoft.com/office/drawing/2014/chart" uri="{C3380CC4-5D6E-409C-BE32-E72D297353CC}">
                  <c16:uniqueId val="{0000000D-ACC9-47A9-B82F-42385754E875}"/>
                </c:ext>
              </c:extLst>
            </c:dLbl>
            <c:dLbl>
              <c:idx val="5"/>
              <c:layout>
                <c:manualLayout>
                  <c:x val="-0.30020172226342484"/>
                  <c:y val="-6.4315095449837836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ACC9-47A9-B82F-42385754E875}"/>
                </c:ext>
              </c:extLst>
            </c:dLbl>
            <c:dLbl>
              <c:idx val="6"/>
              <c:layout>
                <c:manualLayout>
                  <c:x val="-0.14110573825013845"/>
                  <c:y val="-0.17057752590433375"/>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ACC9-47A9-B82F-42385754E875}"/>
                </c:ext>
              </c:extLst>
            </c:dLbl>
            <c:dLbl>
              <c:idx val="7"/>
              <c:layout>
                <c:manualLayout>
                  <c:x val="5.7024778367517744E-2"/>
                  <c:y val="-0.17758812233919774"/>
                </c:manualLayout>
              </c:layout>
              <c:numFmt formatCode="\(0.00%\)" sourceLinked="0"/>
              <c:spPr>
                <a:noFill/>
                <a:ln>
                  <a:noFill/>
                </a:ln>
                <a:effectLst/>
              </c:spPr>
              <c:txPr>
                <a:bodyPr wrap="square" lIns="38100" tIns="19050" rIns="38100" bIns="19050" anchor="ctr">
                  <a:noAutofit/>
                </a:bodyPr>
                <a:lstStyle/>
                <a:p>
                  <a:pPr>
                    <a:defRPr sz="8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7922161548705769E-2"/>
                      <c:h val="5.2509173557790507E-2"/>
                    </c:manualLayout>
                  </c15:layout>
                </c:ext>
                <c:ext xmlns:c16="http://schemas.microsoft.com/office/drawing/2014/chart" uri="{C3380CC4-5D6E-409C-BE32-E72D297353CC}">
                  <c16:uniqueId val="{0000000F-ACC9-47A9-B82F-42385754E87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'リンク切公表時非表示（グラフの添え物）'!$W$22:$W$30</c:f>
              <c:strCache>
                <c:ptCount val="9"/>
                <c:pt idx="0">
                  <c:v>エネルギー転換部門
（製油所・発電所等）</c:v>
                </c:pt>
                <c:pt idx="1">
                  <c:v>産業部門
（工場等）</c:v>
                </c:pt>
                <c:pt idx="2">
                  <c:v>運輸部門
（自動車・船舶等）</c:v>
                </c:pt>
                <c:pt idx="3">
                  <c:v>業務その他部門
（商業･ｻｰﾋﾞｽ･事業所等）</c:v>
                </c:pt>
                <c:pt idx="4">
                  <c:v>家庭部門</c:v>
                </c:pt>
                <c:pt idx="5">
                  <c:v>工業プロセス及び製品の使用
（石灰石消費等）</c:v>
                </c:pt>
                <c:pt idx="6">
                  <c:v>廃棄物
（ﾌﾟﾗｽﾁｯｸ、廃油の焼却）</c:v>
                </c:pt>
                <c:pt idx="7">
                  <c:v>その他
（農業・間接CO2等）</c:v>
                </c:pt>
                <c:pt idx="8">
                  <c:v> 電気熱配分誤差</c:v>
                </c:pt>
              </c:strCache>
            </c:strRef>
          </c:cat>
          <c:val>
            <c:numRef>
              <c:f>'4.CO2-Share'!$E$6:$E$13</c:f>
              <c:numCache>
                <c:formatCode>0.0%</c:formatCode>
                <c:ptCount val="8"/>
                <c:pt idx="0">
                  <c:v>0.32761461816644588</c:v>
                </c:pt>
                <c:pt idx="1">
                  <c:v>0.28382563407018013</c:v>
                </c:pt>
                <c:pt idx="2">
                  <c:v>0.18376260173907746</c:v>
                </c:pt>
                <c:pt idx="3">
                  <c:v>7.9231727224262125E-2</c:v>
                </c:pt>
                <c:pt idx="4">
                  <c:v>5.4508239909981319E-2</c:v>
                </c:pt>
                <c:pt idx="5">
                  <c:v>4.3080182881295719E-2</c:v>
                </c:pt>
                <c:pt idx="6">
                  <c:v>2.4510747100429321E-2</c:v>
                </c:pt>
                <c:pt idx="7" formatCode="0.00%">
                  <c:v>3.4662489083279084E-3</c:v>
                </c:pt>
              </c:numCache>
            </c:numRef>
          </c:val>
          <c:extLst>
            <c:ext xmlns:c16="http://schemas.microsoft.com/office/drawing/2014/chart" uri="{C3380CC4-5D6E-409C-BE32-E72D297353CC}">
              <c16:uniqueId val="{00000000-38D6-4B2C-9716-2CD031200908}"/>
            </c:ext>
          </c:extLst>
        </c:ser>
        <c:ser>
          <c:idx val="1"/>
          <c:order val="2"/>
          <c:tx>
            <c:strRef>
              <c:f>'4.CO2-Share'!$C$17</c:f>
              <c:strCache>
                <c:ptCount val="1"/>
                <c:pt idx="0">
                  <c:v>■【電気・熱配分後】</c:v>
                </c:pt>
              </c:strCache>
            </c:strRef>
          </c:tx>
          <c:spPr>
            <a:ln>
              <a:solidFill>
                <a:sysClr val="windowText" lastClr="000000"/>
              </a:solidFill>
            </a:ln>
          </c:spPr>
          <c:dLbls>
            <c:dLbl>
              <c:idx val="0"/>
              <c:layout>
                <c:manualLayout>
                  <c:x val="0.25069609051584346"/>
                  <c:y val="-4.086751494975785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587539301319331"/>
                      <c:h val="0.10733961974300879"/>
                    </c:manualLayout>
                  </c15:layout>
                </c:ext>
                <c:ext xmlns:c16="http://schemas.microsoft.com/office/drawing/2014/chart" uri="{C3380CC4-5D6E-409C-BE32-E72D297353CC}">
                  <c16:uniqueId val="{00000000-ACC9-47A9-B82F-42385754E875}"/>
                </c:ext>
              </c:extLst>
            </c:dLbl>
            <c:dLbl>
              <c:idx val="1"/>
              <c:layout>
                <c:manualLayout>
                  <c:x val="0.15009073989771127"/>
                  <c:y val="7.107538011288393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1681550468070381"/>
                      <c:h val="0.12510811499770128"/>
                    </c:manualLayout>
                  </c15:layout>
                </c:ext>
                <c:ext xmlns:c16="http://schemas.microsoft.com/office/drawing/2014/chart" uri="{C3380CC4-5D6E-409C-BE32-E72D297353CC}">
                  <c16:uniqueId val="{00000001-ACC9-47A9-B82F-42385754E875}"/>
                </c:ext>
              </c:extLst>
            </c:dLbl>
            <c:dLbl>
              <c:idx val="2"/>
              <c:layout>
                <c:manualLayout>
                  <c:x val="-0.21312896883643512"/>
                  <c:y val="5.6859184815015971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948626894275137"/>
                      <c:h val="0.10378592069207029"/>
                    </c:manualLayout>
                  </c15:layout>
                </c:ext>
                <c:ext xmlns:c16="http://schemas.microsoft.com/office/drawing/2014/chart" uri="{C3380CC4-5D6E-409C-BE32-E72D297353CC}">
                  <c16:uniqueId val="{00000002-ACC9-47A9-B82F-42385754E875}"/>
                </c:ext>
              </c:extLst>
            </c:dLbl>
            <c:dLbl>
              <c:idx val="3"/>
              <c:layout>
                <c:manualLayout>
                  <c:x val="-0.14258620290282584"/>
                  <c:y val="9.239617532440094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990805937636941"/>
                      <c:h val="8.2463726386439312E-2"/>
                    </c:manualLayout>
                  </c15:layout>
                </c:ext>
                <c:ext xmlns:c16="http://schemas.microsoft.com/office/drawing/2014/chart" uri="{C3380CC4-5D6E-409C-BE32-E72D297353CC}">
                  <c16:uniqueId val="{00000003-ACC9-47A9-B82F-42385754E875}"/>
                </c:ext>
              </c:extLst>
            </c:dLbl>
            <c:dLbl>
              <c:idx val="4"/>
              <c:layout>
                <c:manualLayout>
                  <c:x val="-0.19511790106875504"/>
                  <c:y val="-3.7084477548654867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1681550468070381"/>
                      <c:h val="7.5356328284562318E-2"/>
                    </c:manualLayout>
                  </c15:layout>
                </c:ext>
                <c:ext xmlns:c16="http://schemas.microsoft.com/office/drawing/2014/chart" uri="{C3380CC4-5D6E-409C-BE32-E72D297353CC}">
                  <c16:uniqueId val="{00000004-ACC9-47A9-B82F-42385754E875}"/>
                </c:ext>
              </c:extLst>
            </c:dLbl>
            <c:dLbl>
              <c:idx val="5"/>
              <c:layout>
                <c:manualLayout>
                  <c:x val="-0.27918906517097297"/>
                  <c:y val="-5.377000151116685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2953902237639487"/>
                      <c:h val="0.11089335424242104"/>
                    </c:manualLayout>
                  </c15:layout>
                </c:ext>
                <c:ext xmlns:c16="http://schemas.microsoft.com/office/drawing/2014/chart" uri="{C3380CC4-5D6E-409C-BE32-E72D297353CC}">
                  <c16:uniqueId val="{00000005-ACC9-47A9-B82F-42385754E875}"/>
                </c:ext>
              </c:extLst>
            </c:dLbl>
            <c:dLbl>
              <c:idx val="6"/>
              <c:layout>
                <c:manualLayout>
                  <c:x val="-0.14710110992093037"/>
                  <c:y val="-0.1634700597990314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369453910797408"/>
                      <c:h val="0.10378592069207029"/>
                    </c:manualLayout>
                  </c15:layout>
                </c:ext>
                <c:ext xmlns:c16="http://schemas.microsoft.com/office/drawing/2014/chart" uri="{C3380CC4-5D6E-409C-BE32-E72D297353CC}">
                  <c16:uniqueId val="{00000006-ACC9-47A9-B82F-42385754E875}"/>
                </c:ext>
              </c:extLst>
            </c:dLbl>
            <c:dLbl>
              <c:idx val="7"/>
              <c:layout>
                <c:manualLayout>
                  <c:x val="6.0024175513948008E-2"/>
                  <c:y val="-0.17046128229980775"/>
                </c:manualLayout>
              </c:layout>
              <c:numFmt formatCode="0.00%" sourceLinked="0"/>
              <c:spPr>
                <a:noFill/>
                <a:ln>
                  <a:noFill/>
                </a:ln>
                <a:effectLst/>
              </c:spPr>
              <c:txPr>
                <a:bodyPr vertOverflow="overflow" horzOverflow="overflow" wrap="square" lIns="0" tIns="0" rIns="0" bIns="0" anchor="ctr">
                  <a:noAutofit/>
                </a:bodyPr>
                <a:lstStyle/>
                <a:p>
                  <a:pPr>
                    <a:defRPr sz="80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0644969454761702"/>
                      <c:h val="0.10378592069207029"/>
                    </c:manualLayout>
                  </c15:layout>
                </c:ext>
                <c:ext xmlns:c16="http://schemas.microsoft.com/office/drawing/2014/chart" uri="{C3380CC4-5D6E-409C-BE32-E72D297353CC}">
                  <c16:uniqueId val="{00000007-ACC9-47A9-B82F-42385754E875}"/>
                </c:ext>
              </c:extLst>
            </c:dLbl>
            <c:dLbl>
              <c:idx val="8"/>
              <c:delete val="1"/>
              <c:extLst>
                <c:ext xmlns:c15="http://schemas.microsoft.com/office/drawing/2012/chart" uri="{CE6537A1-D6FC-4f65-9D91-7224C49458BB}"/>
                <c:ext xmlns:c16="http://schemas.microsoft.com/office/drawing/2014/chart" uri="{C3380CC4-5D6E-409C-BE32-E72D297353CC}">
                  <c16:uniqueId val="{00000000-BF8D-43BC-A4EA-C0DEACC62DC6}"/>
                </c:ext>
              </c:extLst>
            </c:dLbl>
            <c:numFmt formatCode="0.0%" sourceLinked="0"/>
            <c:spPr>
              <a:noFill/>
              <a:ln>
                <a:noFill/>
              </a:ln>
              <a:effectLst/>
            </c:spPr>
            <c:txPr>
              <a:bodyPr vertOverflow="overflow" horzOverflow="overflow" wrap="square" lIns="0" tIns="0" rIns="0" bIns="0" anchor="ctr">
                <a:noAutofit/>
              </a:bodyPr>
              <a:lstStyle/>
              <a:p>
                <a:pPr>
                  <a:defRPr sz="800"/>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'リンク切公表時非表示（グラフの添え物）'!$W$22:$W$30</c:f>
              <c:strCache>
                <c:ptCount val="9"/>
                <c:pt idx="0">
                  <c:v>エネルギー転換部門
（製油所・発電所等）</c:v>
                </c:pt>
                <c:pt idx="1">
                  <c:v>産業部門
（工場等）</c:v>
                </c:pt>
                <c:pt idx="2">
                  <c:v>運輸部門
（自動車・船舶等）</c:v>
                </c:pt>
                <c:pt idx="3">
                  <c:v>業務その他部門
（商業･ｻｰﾋﾞｽ･事業所等）</c:v>
                </c:pt>
                <c:pt idx="4">
                  <c:v>家庭部門</c:v>
                </c:pt>
                <c:pt idx="5">
                  <c:v>工業プロセス及び製品の使用
（石灰石消費等）</c:v>
                </c:pt>
                <c:pt idx="6">
                  <c:v>廃棄物
（ﾌﾟﾗｽﾁｯｸ、廃油の焼却）</c:v>
                </c:pt>
                <c:pt idx="7">
                  <c:v>その他
（農業・間接CO2等）</c:v>
                </c:pt>
                <c:pt idx="8">
                  <c:v> 電気熱配分誤差</c:v>
                </c:pt>
              </c:strCache>
            </c:strRef>
          </c:cat>
          <c:val>
            <c:numRef>
              <c:f>'4.CO2-Share'!$E$19:$E$26</c:f>
              <c:numCache>
                <c:formatCode>0.0%</c:formatCode>
                <c:ptCount val="8"/>
                <c:pt idx="0">
                  <c:v>7.4290166612800357E-2</c:v>
                </c:pt>
                <c:pt idx="1">
                  <c:v>0.36278274950926276</c:v>
                </c:pt>
                <c:pt idx="2">
                  <c:v>0.1890576022599047</c:v>
                </c:pt>
                <c:pt idx="3">
                  <c:v>0.17080542340604354</c:v>
                </c:pt>
                <c:pt idx="4">
                  <c:v>0.13200687932193544</c:v>
                </c:pt>
                <c:pt idx="5">
                  <c:v>4.3080182881295712E-2</c:v>
                </c:pt>
                <c:pt idx="6">
                  <c:v>2.4510747100429317E-2</c:v>
                </c:pt>
                <c:pt idx="7" formatCode="0.00%">
                  <c:v>3.466248908327908E-3</c:v>
                </c:pt>
              </c:numCache>
            </c:numRef>
          </c:val>
          <c:extLst>
            <c:ext xmlns:c16="http://schemas.microsoft.com/office/drawing/2014/chart" uri="{C3380CC4-5D6E-409C-BE32-E72D297353CC}">
              <c16:uniqueId val="{00000001-38D6-4B2C-9716-2CD031200908}"/>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96190750920278"/>
          <c:y val="0.19705559109122714"/>
          <c:w val="0.50097492411957445"/>
          <c:h val="0.59589304574227753"/>
        </c:manualLayout>
      </c:layout>
      <c:doughnutChart>
        <c:varyColors val="1"/>
        <c:ser>
          <c:idx val="2"/>
          <c:order val="0"/>
          <c:tx>
            <c:strRef>
              <c:f>'リンク切公表時非表示（グラフの添え物）'!$AX$22</c:f>
              <c:strCache>
                <c:ptCount val="1"/>
                <c:pt idx="0">
                  <c:v>2013年度</c:v>
                </c:pt>
              </c:strCache>
            </c:strRef>
          </c:tx>
          <c:spPr>
            <a:noFill/>
            <a:ln>
              <a:noFill/>
            </a:ln>
          </c:spPr>
          <c:dLbls>
            <c:dLbl>
              <c:idx val="0"/>
              <c:layout>
                <c:manualLayout>
                  <c:x val="2.9006181971081152E-3"/>
                  <c:y val="-8.8027652539165183E-2"/>
                </c:manualLayout>
              </c:layout>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7470969265552049"/>
                      <c:h val="0.1132638357460269"/>
                    </c:manualLayout>
                  </c15:layout>
                </c:ext>
                <c:ext xmlns:c16="http://schemas.microsoft.com/office/drawing/2014/chart" uri="{C3380CC4-5D6E-409C-BE32-E72D297353CC}">
                  <c16:uniqueId val="{00000001-40E0-4276-A7D0-32C44A887AD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'リンク切公表時非表示（グラフの添え物）'!$W$22:$W$30</c:f>
              <c:strCache>
                <c:ptCount val="9"/>
                <c:pt idx="0">
                  <c:v>エネルギー転換部門
（製油所・発電所等）</c:v>
                </c:pt>
                <c:pt idx="1">
                  <c:v>産業部門
（工場等）</c:v>
                </c:pt>
                <c:pt idx="2">
                  <c:v>運輸部門
（自動車・船舶等）</c:v>
                </c:pt>
                <c:pt idx="3">
                  <c:v>業務その他部門
（商業･ｻｰﾋﾞｽ･事業所等）</c:v>
                </c:pt>
                <c:pt idx="4">
                  <c:v>家庭部門</c:v>
                </c:pt>
                <c:pt idx="5">
                  <c:v>工業プロセス及び製品の使用
（石灰石消費等）</c:v>
                </c:pt>
                <c:pt idx="6">
                  <c:v>廃棄物
（ﾌﾟﾗｽﾁｯｸ、廃油の焼却）</c:v>
                </c:pt>
                <c:pt idx="7">
                  <c:v>その他
（農業・間接CO2等）</c:v>
                </c:pt>
                <c:pt idx="8">
                  <c:v> 電気熱配分誤差</c:v>
                </c:pt>
              </c:strCache>
            </c:strRef>
          </c:cat>
          <c:val>
            <c:numRef>
              <c:f>'リンク切公表時非表示（グラフの添え物）'!$AX$23</c:f>
              <c:numCache>
                <c:formatCode>##"億"#,###"万トン"</c:formatCode>
                <c:ptCount val="1"/>
                <c:pt idx="0">
                  <c:v>131600</c:v>
                </c:pt>
              </c:numCache>
            </c:numRef>
          </c:val>
          <c:extLst>
            <c:ext xmlns:c16="http://schemas.microsoft.com/office/drawing/2014/chart" uri="{C3380CC4-5D6E-409C-BE32-E72D297353CC}">
              <c16:uniqueId val="{00000000-40E0-4276-A7D0-32C44A887AD2}"/>
            </c:ext>
          </c:extLst>
        </c:ser>
        <c:ser>
          <c:idx val="0"/>
          <c:order val="1"/>
          <c:tx>
            <c:strRef>
              <c:f>'4.CO2-Share'!$C$4</c:f>
              <c:strCache>
                <c:ptCount val="1"/>
                <c:pt idx="0">
                  <c:v>■【電気・熱配分前】</c:v>
                </c:pt>
              </c:strCache>
            </c:strRef>
          </c:tx>
          <c:spPr>
            <a:ln>
              <a:solidFill>
                <a:sysClr val="windowText" lastClr="000000"/>
              </a:solidFill>
            </a:ln>
          </c:spPr>
          <c:dLbls>
            <c:dLbl>
              <c:idx val="0"/>
              <c:layout>
                <c:manualLayout>
                  <c:x val="0.18098673859552555"/>
                  <c:y val="-0.1763667940488566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F4AE-48A0-BF2C-DDCC9757A7D0}"/>
                </c:ext>
              </c:extLst>
            </c:dLbl>
            <c:dLbl>
              <c:idx val="1"/>
              <c:layout>
                <c:manualLayout>
                  <c:x val="0.39140576519564202"/>
                  <c:y val="-3.1668079435127006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F4AE-48A0-BF2C-DDCC9757A7D0}"/>
                </c:ext>
              </c:extLst>
            </c:dLbl>
            <c:dLbl>
              <c:idx val="2"/>
              <c:layout>
                <c:manualLayout>
                  <c:x val="-0.10182654440218374"/>
                  <c:y val="0.3300170356253875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F4AE-48A0-BF2C-DDCC9757A7D0}"/>
                </c:ext>
              </c:extLst>
            </c:dLbl>
            <c:dLbl>
              <c:idx val="3"/>
              <c:layout>
                <c:manualLayout>
                  <c:x val="-0.25390961079870461"/>
                  <c:y val="0.2446312509510779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F4AE-48A0-BF2C-DDCC9757A7D0}"/>
                </c:ext>
              </c:extLst>
            </c:dLbl>
            <c:dLbl>
              <c:idx val="4"/>
              <c:layout>
                <c:manualLayout>
                  <c:x val="-0.28315667167364467"/>
                  <c:y val="5.9964709976611262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F4AE-48A0-BF2C-DDCC9757A7D0}"/>
                </c:ext>
              </c:extLst>
            </c:dLbl>
            <c:dLbl>
              <c:idx val="5"/>
              <c:layout>
                <c:manualLayout>
                  <c:x val="-0.30765441166898144"/>
                  <c:y val="-4.4169294892114144E-2"/>
                </c:manualLayout>
              </c:layout>
              <c:numFmt formatCode="&quot;(&quot;0.0%&quot;)&quot;" sourceLinked="0"/>
              <c:spPr>
                <a:noFill/>
                <a:ln>
                  <a:noFill/>
                </a:ln>
                <a:effectLst/>
              </c:spPr>
              <c:txPr>
                <a:bodyPr wrap="square" lIns="38100" tIns="19050" rIns="38100" bIns="19050" anchor="ctr">
                  <a:noAutofit/>
                </a:bodyPr>
                <a:lstStyle/>
                <a:p>
                  <a:pPr>
                    <a:defRPr sz="8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7933777744584352E-2"/>
                      <c:h val="5.2003430198159319E-2"/>
                    </c:manualLayout>
                  </c15:layout>
                </c:ext>
                <c:ext xmlns:c16="http://schemas.microsoft.com/office/drawing/2014/chart" uri="{C3380CC4-5D6E-409C-BE32-E72D297353CC}">
                  <c16:uniqueId val="{0000000E-F4AE-48A0-BF2C-DDCC9757A7D0}"/>
                </c:ext>
              </c:extLst>
            </c:dLbl>
            <c:dLbl>
              <c:idx val="6"/>
              <c:layout>
                <c:manualLayout>
                  <c:x val="-0.14303790630936689"/>
                  <c:y val="-0.1657847864059252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F4AE-48A0-BF2C-DDCC9757A7D0}"/>
                </c:ext>
              </c:extLst>
            </c:dLbl>
            <c:dLbl>
              <c:idx val="7"/>
              <c:layout>
                <c:manualLayout>
                  <c:x val="7.4419813551916611E-2"/>
                  <c:y val="-0.15853541965266221"/>
                </c:manualLayout>
              </c:layout>
              <c:numFmt formatCode="&quot;(&quot;0.00%&quot;)&quot;" sourceLinked="0"/>
              <c:spPr>
                <a:noFill/>
                <a:ln>
                  <a:noFill/>
                </a:ln>
                <a:effectLst/>
              </c:spPr>
              <c:txPr>
                <a:bodyPr wrap="square" lIns="38100" tIns="19050" rIns="38100" bIns="19050" anchor="ctr">
                  <a:noAutofit/>
                </a:bodyPr>
                <a:lstStyle/>
                <a:p>
                  <a:pPr>
                    <a:defRPr sz="8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8082006186310591E-2"/>
                      <c:h val="5.9136033945996903E-2"/>
                    </c:manualLayout>
                  </c15:layout>
                </c:ext>
                <c:ext xmlns:c16="http://schemas.microsoft.com/office/drawing/2014/chart" uri="{C3380CC4-5D6E-409C-BE32-E72D297353CC}">
                  <c16:uniqueId val="{0000000F-F4AE-48A0-BF2C-DDCC9757A7D0}"/>
                </c:ext>
              </c:extLst>
            </c:dLbl>
            <c:numFmt formatCode="&quot;(&quot;0.0%&quot;)&quot;"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'リンク切公表時非表示（グラフの添え物）'!$W$22:$W$30</c:f>
              <c:strCache>
                <c:ptCount val="9"/>
                <c:pt idx="0">
                  <c:v>エネルギー転換部門
（製油所・発電所等）</c:v>
                </c:pt>
                <c:pt idx="1">
                  <c:v>産業部門
（工場等）</c:v>
                </c:pt>
                <c:pt idx="2">
                  <c:v>運輸部門
（自動車・船舶等）</c:v>
                </c:pt>
                <c:pt idx="3">
                  <c:v>業務その他部門
（商業･ｻｰﾋﾞｽ･事業所等）</c:v>
                </c:pt>
                <c:pt idx="4">
                  <c:v>家庭部門</c:v>
                </c:pt>
                <c:pt idx="5">
                  <c:v>工業プロセス及び製品の使用
（石灰石消費等）</c:v>
                </c:pt>
                <c:pt idx="6">
                  <c:v>廃棄物
（ﾌﾟﾗｽﾁｯｸ、廃油の焼却）</c:v>
                </c:pt>
                <c:pt idx="7">
                  <c:v>その他
（農業・間接CO2等）</c:v>
                </c:pt>
                <c:pt idx="8">
                  <c:v> 電気熱配分誤差</c:v>
                </c:pt>
              </c:strCache>
            </c:strRef>
          </c:cat>
          <c:val>
            <c:numRef>
              <c:f>'4.CO2-Share'!$G$6:$G$13</c:f>
              <c:numCache>
                <c:formatCode>0.0%</c:formatCode>
                <c:ptCount val="8"/>
                <c:pt idx="0">
                  <c:v>0.39936040096450431</c:v>
                </c:pt>
                <c:pt idx="1">
                  <c:v>0.25215229602179867</c:v>
                </c:pt>
                <c:pt idx="2">
                  <c:v>0.16319829437870573</c:v>
                </c:pt>
                <c:pt idx="3">
                  <c:v>7.7992082119381551E-2</c:v>
                </c:pt>
                <c:pt idx="4">
                  <c:v>4.5834104041789205E-2</c:v>
                </c:pt>
                <c:pt idx="5">
                  <c:v>3.6497144089971713E-2</c:v>
                </c:pt>
                <c:pt idx="6">
                  <c:v>2.2322262008510684E-2</c:v>
                </c:pt>
                <c:pt idx="7" formatCode="0.00%">
                  <c:v>2.6434163753382696E-3</c:v>
                </c:pt>
              </c:numCache>
            </c:numRef>
          </c:val>
          <c:extLst>
            <c:ext xmlns:c16="http://schemas.microsoft.com/office/drawing/2014/chart" uri="{C3380CC4-5D6E-409C-BE32-E72D297353CC}">
              <c16:uniqueId val="{00000000-2834-471A-9B6F-40E3E8FF6D36}"/>
            </c:ext>
          </c:extLst>
        </c:ser>
        <c:ser>
          <c:idx val="1"/>
          <c:order val="2"/>
          <c:tx>
            <c:strRef>
              <c:f>'4.CO2-Share'!$C$17</c:f>
              <c:strCache>
                <c:ptCount val="1"/>
                <c:pt idx="0">
                  <c:v>■【電気・熱配分後】</c:v>
                </c:pt>
              </c:strCache>
            </c:strRef>
          </c:tx>
          <c:spPr>
            <a:ln>
              <a:solidFill>
                <a:sysClr val="windowText" lastClr="000000"/>
              </a:solidFill>
            </a:ln>
          </c:spPr>
          <c:dLbls>
            <c:dLbl>
              <c:idx val="0"/>
              <c:layout>
                <c:manualLayout>
                  <c:x val="0.27829410304320518"/>
                  <c:y val="-5.46737273959335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691518056725577"/>
                      <c:h val="0.12355979848080144"/>
                    </c:manualLayout>
                  </c15:layout>
                </c:ext>
                <c:ext xmlns:c16="http://schemas.microsoft.com/office/drawing/2014/chart" uri="{C3380CC4-5D6E-409C-BE32-E72D297353CC}">
                  <c16:uniqueId val="{00000000-F4AE-48A0-BF2C-DDCC9757A7D0}"/>
                </c:ext>
              </c:extLst>
            </c:dLbl>
            <c:dLbl>
              <c:idx val="1"/>
              <c:layout>
                <c:manualLayout>
                  <c:x val="0.14470122148001408"/>
                  <c:y val="6.7252814503959021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445707621796841"/>
                      <c:h val="0.13768834089709242"/>
                    </c:manualLayout>
                  </c15:layout>
                </c:ext>
                <c:ext xmlns:c16="http://schemas.microsoft.com/office/drawing/2014/chart" uri="{C3380CC4-5D6E-409C-BE32-E72D297353CC}">
                  <c16:uniqueId val="{00000001-F4AE-48A0-BF2C-DDCC9757A7D0}"/>
                </c:ext>
              </c:extLst>
            </c:dLbl>
            <c:dLbl>
              <c:idx val="2"/>
              <c:layout>
                <c:manualLayout>
                  <c:x val="-0.23043104785174964"/>
                  <c:y val="2.391538661420653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9438352998148395"/>
                      <c:h val="0.12370821281718115"/>
                    </c:manualLayout>
                  </c15:layout>
                </c:ext>
                <c:ext xmlns:c16="http://schemas.microsoft.com/office/drawing/2014/chart" uri="{C3380CC4-5D6E-409C-BE32-E72D297353CC}">
                  <c16:uniqueId val="{00000002-F4AE-48A0-BF2C-DDCC9757A7D0}"/>
                </c:ext>
              </c:extLst>
            </c:dLbl>
            <c:dLbl>
              <c:idx val="3"/>
              <c:layout>
                <c:manualLayout>
                  <c:x val="-0.17507446252344191"/>
                  <c:y val="-3.579211812538901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539472187137624"/>
                      <c:h val="0.12753513379296094"/>
                    </c:manualLayout>
                  </c15:layout>
                </c:ext>
                <c:ext xmlns:c16="http://schemas.microsoft.com/office/drawing/2014/chart" uri="{C3380CC4-5D6E-409C-BE32-E72D297353CC}">
                  <c16:uniqueId val="{00000003-F4AE-48A0-BF2C-DDCC9757A7D0}"/>
                </c:ext>
              </c:extLst>
            </c:dLbl>
            <c:dLbl>
              <c:idx val="4"/>
              <c:layout>
                <c:manualLayout>
                  <c:x val="-0.19704189886670673"/>
                  <c:y val="1.4109343523908533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666336443635867"/>
                      <c:h val="8.9774864315609354E-2"/>
                    </c:manualLayout>
                  </c15:layout>
                </c:ext>
                <c:ext xmlns:c16="http://schemas.microsoft.com/office/drawing/2014/chart" uri="{C3380CC4-5D6E-409C-BE32-E72D297353CC}">
                  <c16:uniqueId val="{00000004-F4AE-48A0-BF2C-DDCC9757A7D0}"/>
                </c:ext>
              </c:extLst>
            </c:dLbl>
            <c:dLbl>
              <c:idx val="5"/>
              <c:layout>
                <c:manualLayout>
                  <c:x val="-0.28862567111055076"/>
                  <c:y val="-3.20182958551405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0335281772218337"/>
                      <c:h val="0.10592329958254203"/>
                    </c:manualLayout>
                  </c15:layout>
                </c:ext>
                <c:ext xmlns:c16="http://schemas.microsoft.com/office/drawing/2014/chart" uri="{C3380CC4-5D6E-409C-BE32-E72D297353CC}">
                  <c16:uniqueId val="{00000005-F4AE-48A0-BF2C-DDCC9757A7D0}"/>
                </c:ext>
              </c:extLst>
            </c:dLbl>
            <c:dLbl>
              <c:idx val="6"/>
              <c:layout>
                <c:manualLayout>
                  <c:x val="-0.14456689257446395"/>
                  <c:y val="-0.16049364371296818"/>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706735515486963"/>
                      <c:h val="0.11844127305162602"/>
                    </c:manualLayout>
                  </c15:layout>
                </c:ext>
                <c:ext xmlns:c16="http://schemas.microsoft.com/office/drawing/2014/chart" uri="{C3380CC4-5D6E-409C-BE32-E72D297353CC}">
                  <c16:uniqueId val="{00000006-F4AE-48A0-BF2C-DDCC9757A7D0}"/>
                </c:ext>
              </c:extLst>
            </c:dLbl>
            <c:dLbl>
              <c:idx val="7"/>
              <c:layout>
                <c:manualLayout>
                  <c:x val="6.5699230559634253E-2"/>
                  <c:y val="-0.14975611203189798"/>
                </c:manualLayout>
              </c:layout>
              <c:numFmt formatCode="0.00%" sourceLinked="0"/>
              <c:spPr>
                <a:noFill/>
                <a:ln>
                  <a:noFill/>
                </a:ln>
                <a:effectLst/>
              </c:spPr>
              <c:txPr>
                <a:bodyPr vertOverflow="overflow" horzOverflow="overflow" wrap="square" lIns="0" tIns="0" rIns="0" bIns="0" anchor="ctr">
                  <a:noAutofit/>
                </a:bodyPr>
                <a:lstStyle/>
                <a:p>
                  <a:pPr>
                    <a:defRPr sz="800"/>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1834691576669399"/>
                      <c:h val="0.1043319295277175"/>
                    </c:manualLayout>
                  </c15:layout>
                </c:ext>
                <c:ext xmlns:c16="http://schemas.microsoft.com/office/drawing/2014/chart" uri="{C3380CC4-5D6E-409C-BE32-E72D297353CC}">
                  <c16:uniqueId val="{00000007-F4AE-48A0-BF2C-DDCC9757A7D0}"/>
                </c:ext>
              </c:extLst>
            </c:dLbl>
            <c:dLbl>
              <c:idx val="8"/>
              <c:delete val="1"/>
              <c:extLst>
                <c:ext xmlns:c15="http://schemas.microsoft.com/office/drawing/2012/chart" uri="{CE6537A1-D6FC-4f65-9D91-7224C49458BB}"/>
                <c:ext xmlns:c16="http://schemas.microsoft.com/office/drawing/2014/chart" uri="{C3380CC4-5D6E-409C-BE32-E72D297353CC}">
                  <c16:uniqueId val="{00000000-0D84-457A-A526-FFC8940ECA43}"/>
                </c:ext>
              </c:extLst>
            </c:dLbl>
            <c:numFmt formatCode="0.0%" sourceLinked="0"/>
            <c:spPr>
              <a:noFill/>
              <a:ln>
                <a:noFill/>
              </a:ln>
              <a:effectLst/>
            </c:spPr>
            <c:txPr>
              <a:bodyPr vertOverflow="overflow" horzOverflow="overflow" wrap="square" lIns="0" tIns="0" rIns="0" bIns="0" anchor="ctr">
                <a:noAutofit/>
              </a:bodyPr>
              <a:lstStyle/>
              <a:p>
                <a:pPr>
                  <a:defRPr sz="800"/>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'リンク切公表時非表示（グラフの添え物）'!$W$22:$W$30</c:f>
              <c:strCache>
                <c:ptCount val="9"/>
                <c:pt idx="0">
                  <c:v>エネルギー転換部門
（製油所・発電所等）</c:v>
                </c:pt>
                <c:pt idx="1">
                  <c:v>産業部門
（工場等）</c:v>
                </c:pt>
                <c:pt idx="2">
                  <c:v>運輸部門
（自動車・船舶等）</c:v>
                </c:pt>
                <c:pt idx="3">
                  <c:v>業務その他部門
（商業･ｻｰﾋﾞｽ･事業所等）</c:v>
                </c:pt>
                <c:pt idx="4">
                  <c:v>家庭部門</c:v>
                </c:pt>
                <c:pt idx="5">
                  <c:v>工業プロセス及び製品の使用
（石灰石消費等）</c:v>
                </c:pt>
                <c:pt idx="6">
                  <c:v>廃棄物
（ﾌﾟﾗｽﾁｯｸ、廃油の焼却）</c:v>
                </c:pt>
                <c:pt idx="7">
                  <c:v>その他
（農業・間接CO2等）</c:v>
                </c:pt>
                <c:pt idx="8">
                  <c:v> 電気熱配分誤差</c:v>
                </c:pt>
              </c:strCache>
            </c:strRef>
          </c:cat>
          <c:val>
            <c:numRef>
              <c:f>'4.CO2-Share'!$G$19:$G$26</c:f>
              <c:numCache>
                <c:formatCode>0.0%</c:formatCode>
                <c:ptCount val="8"/>
                <c:pt idx="0">
                  <c:v>7.6704734949867279E-2</c:v>
                </c:pt>
                <c:pt idx="1">
                  <c:v>0.35406362182643619</c:v>
                </c:pt>
                <c:pt idx="2">
                  <c:v>0.17033767458462565</c:v>
                </c:pt>
                <c:pt idx="3">
                  <c:v>0.17952915751847431</c:v>
                </c:pt>
                <c:pt idx="4">
                  <c:v>0.15790198864677593</c:v>
                </c:pt>
                <c:pt idx="5">
                  <c:v>3.6497144089971713E-2</c:v>
                </c:pt>
                <c:pt idx="6">
                  <c:v>2.2322262008510684E-2</c:v>
                </c:pt>
                <c:pt idx="7" formatCode="0.00%">
                  <c:v>2.6434163753382696E-3</c:v>
                </c:pt>
              </c:numCache>
            </c:numRef>
          </c:val>
          <c:extLst>
            <c:ext xmlns:c16="http://schemas.microsoft.com/office/drawing/2014/chart" uri="{C3380CC4-5D6E-409C-BE32-E72D297353CC}">
              <c16:uniqueId val="{00000001-2834-471A-9B6F-40E3E8FF6D36}"/>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07563422528985"/>
          <c:y val="0.23732750568798991"/>
          <c:w val="0.52042653091420465"/>
          <c:h val="0.57014622337858223"/>
        </c:manualLayout>
      </c:layout>
      <c:doughnutChart>
        <c:varyColors val="1"/>
        <c:ser>
          <c:idx val="2"/>
          <c:order val="0"/>
          <c:tx>
            <c:strRef>
              <c:f>'リンク切公表時非表示（グラフの添え物）'!$BB$22</c:f>
              <c:strCache>
                <c:ptCount val="1"/>
                <c:pt idx="0">
                  <c:v>2017年度</c:v>
                </c:pt>
              </c:strCache>
            </c:strRef>
          </c:tx>
          <c:dPt>
            <c:idx val="0"/>
            <c:bubble3D val="0"/>
            <c:spPr>
              <a:noFill/>
              <a:ln>
                <a:noFill/>
              </a:ln>
            </c:spPr>
            <c:extLst>
              <c:ext xmlns:c16="http://schemas.microsoft.com/office/drawing/2014/chart" uri="{C3380CC4-5D6E-409C-BE32-E72D297353CC}">
                <c16:uniqueId val="{00000001-7596-4171-9830-5D1BF993C706}"/>
              </c:ext>
            </c:extLst>
          </c:dPt>
          <c:dLbls>
            <c:dLbl>
              <c:idx val="0"/>
              <c:layout>
                <c:manualLayout>
                  <c:x val="-3.4972724946219108E-3"/>
                  <c:y val="-7.568267785477692E-2"/>
                </c:manualLayout>
              </c:layout>
              <c:spPr>
                <a:noFill/>
                <a:ln>
                  <a:noFill/>
                </a:ln>
                <a:effectLst/>
              </c:spPr>
              <c:txPr>
                <a:bodyPr wrap="square" lIns="38100" tIns="19050" rIns="38100" bIns="19050" anchor="ctr">
                  <a:noAutofit/>
                </a:bodyPr>
                <a:lstStyle/>
                <a:p>
                  <a:pPr>
                    <a:defRPr sz="11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20576794780050014"/>
                      <c:h val="0.10708672627188059"/>
                    </c:manualLayout>
                  </c15:layout>
                </c:ext>
                <c:ext xmlns:c16="http://schemas.microsoft.com/office/drawing/2014/chart" uri="{C3380CC4-5D6E-409C-BE32-E72D297353CC}">
                  <c16:uniqueId val="{00000001-7596-4171-9830-5D1BF993C706}"/>
                </c:ext>
              </c:extLst>
            </c:dLbl>
            <c:spPr>
              <a:noFill/>
              <a:ln>
                <a:noFill/>
              </a:ln>
              <a:effectLst/>
            </c:spPr>
            <c:showLegendKey val="0"/>
            <c:showVal val="1"/>
            <c:showCatName val="0"/>
            <c:showSerName val="0"/>
            <c:showPercent val="0"/>
            <c:showBubbleSize val="0"/>
            <c:separator>
</c:separator>
            <c:showLeaderLines val="1"/>
            <c:extLst>
              <c:ext xmlns:c15="http://schemas.microsoft.com/office/drawing/2012/chart" uri="{CE6537A1-D6FC-4f65-9D91-7224C49458BB}"/>
            </c:extLst>
          </c:dLbls>
          <c:cat>
            <c:strRef>
              <c:f>'リンク切公表時非表示（グラフの添え物）'!$W$22:$W$30</c:f>
              <c:strCache>
                <c:ptCount val="9"/>
                <c:pt idx="0">
                  <c:v>エネルギー転換部門
（製油所・発電所等）</c:v>
                </c:pt>
                <c:pt idx="1">
                  <c:v>産業部門
（工場等）</c:v>
                </c:pt>
                <c:pt idx="2">
                  <c:v>運輸部門
（自動車・船舶等）</c:v>
                </c:pt>
                <c:pt idx="3">
                  <c:v>業務その他部門
（商業･ｻｰﾋﾞｽ･事業所等）</c:v>
                </c:pt>
                <c:pt idx="4">
                  <c:v>家庭部門</c:v>
                </c:pt>
                <c:pt idx="5">
                  <c:v>工業プロセス及び製品の使用
（石灰石消費等）</c:v>
                </c:pt>
                <c:pt idx="6">
                  <c:v>廃棄物
（ﾌﾟﾗｽﾁｯｸ、廃油の焼却）</c:v>
                </c:pt>
                <c:pt idx="7">
                  <c:v>その他
（農業・間接CO2等）</c:v>
                </c:pt>
                <c:pt idx="8">
                  <c:v> 電気熱配分誤差</c:v>
                </c:pt>
              </c:strCache>
            </c:strRef>
          </c:cat>
          <c:val>
            <c:numRef>
              <c:f>'リンク切公表時非表示（グラフの添え物）'!$BB$23</c:f>
              <c:numCache>
                <c:formatCode>##"億"#,###"万トン"</c:formatCode>
                <c:ptCount val="1"/>
                <c:pt idx="0">
                  <c:v>119100</c:v>
                </c:pt>
              </c:numCache>
            </c:numRef>
          </c:val>
          <c:extLst>
            <c:ext xmlns:c16="http://schemas.microsoft.com/office/drawing/2014/chart" uri="{C3380CC4-5D6E-409C-BE32-E72D297353CC}">
              <c16:uniqueId val="{00000000-7596-4171-9830-5D1BF993C706}"/>
            </c:ext>
          </c:extLst>
        </c:ser>
        <c:ser>
          <c:idx val="0"/>
          <c:order val="1"/>
          <c:tx>
            <c:strRef>
              <c:f>'4.CO2-Share'!$C$4</c:f>
              <c:strCache>
                <c:ptCount val="1"/>
                <c:pt idx="0">
                  <c:v>■【電気・熱配分前】</c:v>
                </c:pt>
              </c:strCache>
            </c:strRef>
          </c:tx>
          <c:spPr>
            <a:ln>
              <a:solidFill>
                <a:sysClr val="windowText" lastClr="000000"/>
              </a:solidFill>
            </a:ln>
          </c:spPr>
          <c:dLbls>
            <c:dLbl>
              <c:idx val="0"/>
              <c:layout>
                <c:manualLayout>
                  <c:x val="6.0158835245054804E-2"/>
                  <c:y val="-0.25470587677202761"/>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411B-41C2-A7B1-8D6E03645044}"/>
                </c:ext>
              </c:extLst>
            </c:dLbl>
            <c:dLbl>
              <c:idx val="1"/>
              <c:layout>
                <c:manualLayout>
                  <c:x val="0.40209278084764094"/>
                  <c:y val="-9.398854509181629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411B-41C2-A7B1-8D6E03645044}"/>
                </c:ext>
              </c:extLst>
            </c:dLbl>
            <c:dLbl>
              <c:idx val="2"/>
              <c:layout>
                <c:manualLayout>
                  <c:x val="-0.10804277210156892"/>
                  <c:y val="0.3104440466103147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411B-41C2-A7B1-8D6E03645044}"/>
                </c:ext>
              </c:extLst>
            </c:dLbl>
            <c:dLbl>
              <c:idx val="3"/>
              <c:layout>
                <c:manualLayout>
                  <c:x val="-0.28104485651269245"/>
                  <c:y val="0.2160657413057357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411B-41C2-A7B1-8D6E03645044}"/>
                </c:ext>
              </c:extLst>
            </c:dLbl>
            <c:dLbl>
              <c:idx val="4"/>
              <c:layout>
                <c:manualLayout>
                  <c:x val="-0.27056074955086207"/>
                  <c:y val="5.696789360271691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411B-41C2-A7B1-8D6E03645044}"/>
                </c:ext>
              </c:extLst>
            </c:dLbl>
            <c:dLbl>
              <c:idx val="5"/>
              <c:layout>
                <c:manualLayout>
                  <c:x val="-0.35139859690529018"/>
                  <c:y val="-4.4758759397419759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411B-41C2-A7B1-8D6E03645044}"/>
                </c:ext>
              </c:extLst>
            </c:dLbl>
            <c:dLbl>
              <c:idx val="6"/>
              <c:layout>
                <c:manualLayout>
                  <c:x val="-0.18959788158914592"/>
                  <c:y val="-0.16325285728746938"/>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411B-41C2-A7B1-8D6E03645044}"/>
                </c:ext>
              </c:extLst>
            </c:dLbl>
            <c:dLbl>
              <c:idx val="7"/>
              <c:layout>
                <c:manualLayout>
                  <c:x val="1.602908037591615E-2"/>
                  <c:y val="-0.17784380056723256"/>
                </c:manualLayout>
              </c:layout>
              <c:numFmt formatCode="&quot;(&quot;0.00%&quot;)&quot;" sourceLinked="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411B-41C2-A7B1-8D6E03645044}"/>
                </c:ext>
              </c:extLst>
            </c:dLbl>
            <c:numFmt formatCode="&quot;(&quot;0.0%&quot;)&quot;" sourceLinked="0"/>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'リンク切公表時非表示（グラフの添え物）'!$W$22:$W$30</c:f>
              <c:strCache>
                <c:ptCount val="9"/>
                <c:pt idx="0">
                  <c:v>エネルギー転換部門
（製油所・発電所等）</c:v>
                </c:pt>
                <c:pt idx="1">
                  <c:v>産業部門
（工場等）</c:v>
                </c:pt>
                <c:pt idx="2">
                  <c:v>運輸部門
（自動車・船舶等）</c:v>
                </c:pt>
                <c:pt idx="3">
                  <c:v>業務その他部門
（商業･ｻｰﾋﾞｽ･事業所等）</c:v>
                </c:pt>
                <c:pt idx="4">
                  <c:v>家庭部門</c:v>
                </c:pt>
                <c:pt idx="5">
                  <c:v>工業プロセス及び製品の使用
（石灰石消費等）</c:v>
                </c:pt>
                <c:pt idx="6">
                  <c:v>廃棄物
（ﾌﾟﾗｽﾁｯｸ、廃油の焼却）</c:v>
                </c:pt>
                <c:pt idx="7">
                  <c:v>その他
（農業・間接CO2等）</c:v>
                </c:pt>
                <c:pt idx="8">
                  <c:v> 電気熱配分誤差</c:v>
                </c:pt>
              </c:strCache>
            </c:strRef>
          </c:cat>
          <c:val>
            <c:numRef>
              <c:f>'4.CO2-Share'!$I$6:$I$13</c:f>
              <c:numCache>
                <c:formatCode>0.0%</c:formatCode>
                <c:ptCount val="8"/>
                <c:pt idx="0">
                  <c:v>0.41399961357467463</c:v>
                </c:pt>
                <c:pt idx="1">
                  <c:v>0.24842809875742802</c:v>
                </c:pt>
                <c:pt idx="2">
                  <c:v>0.17196695293044517</c:v>
                </c:pt>
                <c:pt idx="3">
                  <c:v>4.9319682312608679E-2</c:v>
                </c:pt>
                <c:pt idx="4">
                  <c:v>4.9751950358277647E-2</c:v>
                </c:pt>
                <c:pt idx="5">
                  <c:v>3.8797255391958989E-2</c:v>
                </c:pt>
                <c:pt idx="6">
                  <c:v>2.5046650043273583E-2</c:v>
                </c:pt>
                <c:pt idx="7" formatCode="0.00%">
                  <c:v>2.6897966313336155E-3</c:v>
                </c:pt>
              </c:numCache>
            </c:numRef>
          </c:val>
          <c:extLst>
            <c:ext xmlns:c16="http://schemas.microsoft.com/office/drawing/2014/chart" uri="{C3380CC4-5D6E-409C-BE32-E72D297353CC}">
              <c16:uniqueId val="{00000000-8719-4AB6-8E98-AA07CB376BDB}"/>
            </c:ext>
          </c:extLst>
        </c:ser>
        <c:ser>
          <c:idx val="1"/>
          <c:order val="2"/>
          <c:tx>
            <c:strRef>
              <c:f>'4.CO2-Share'!$C$17</c:f>
              <c:strCache>
                <c:ptCount val="1"/>
                <c:pt idx="0">
                  <c:v>■【電気・熱配分後】</c:v>
                </c:pt>
              </c:strCache>
            </c:strRef>
          </c:tx>
          <c:spPr>
            <a:ln>
              <a:solidFill>
                <a:sysClr val="windowText" lastClr="000000"/>
              </a:solidFill>
            </a:ln>
          </c:spPr>
          <c:dLbls>
            <c:dLbl>
              <c:idx val="0"/>
              <c:layout>
                <c:manualLayout>
                  <c:x val="0.16625969918187006"/>
                  <c:y val="-0.1219351418762625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2863849765258212"/>
                      <c:h val="0.12831221724837896"/>
                    </c:manualLayout>
                  </c15:layout>
                </c:ext>
                <c:ext xmlns:c16="http://schemas.microsoft.com/office/drawing/2014/chart" uri="{C3380CC4-5D6E-409C-BE32-E72D297353CC}">
                  <c16:uniqueId val="{00000000-411B-41C2-A7B1-8D6E03645044}"/>
                </c:ext>
              </c:extLst>
            </c:dLbl>
            <c:dLbl>
              <c:idx val="1"/>
              <c:layout>
                <c:manualLayout>
                  <c:x val="0.13033502219311743"/>
                  <c:y val="1.4842469274963216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1129644005766885"/>
                      <c:h val="0.12510099574342626"/>
                    </c:manualLayout>
                  </c15:layout>
                </c:ext>
                <c:ext xmlns:c16="http://schemas.microsoft.com/office/drawing/2014/chart" uri="{C3380CC4-5D6E-409C-BE32-E72D297353CC}">
                  <c16:uniqueId val="{00000001-411B-41C2-A7B1-8D6E03645044}"/>
                </c:ext>
              </c:extLst>
            </c:dLbl>
            <c:dLbl>
              <c:idx val="2"/>
              <c:layout>
                <c:manualLayout>
                  <c:x val="-0.25049411595376769"/>
                  <c:y val="8.1295419265774215E-4"/>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9159435604473721"/>
                      <c:h val="0.11512955846192251"/>
                    </c:manualLayout>
                  </c15:layout>
                </c:ext>
                <c:ext xmlns:c16="http://schemas.microsoft.com/office/drawing/2014/chart" uri="{C3380CC4-5D6E-409C-BE32-E72D297353CC}">
                  <c16:uniqueId val="{00000002-411B-41C2-A7B1-8D6E03645044}"/>
                </c:ext>
              </c:extLst>
            </c:dLbl>
            <c:dLbl>
              <c:idx val="3"/>
              <c:layout>
                <c:manualLayout>
                  <c:x val="-0.19479550777642865"/>
                  <c:y val="-5.2685440870614247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260313799596003"/>
                      <c:h val="0.12831235276550632"/>
                    </c:manualLayout>
                  </c15:layout>
                </c:ext>
                <c:ext xmlns:c16="http://schemas.microsoft.com/office/drawing/2014/chart" uri="{C3380CC4-5D6E-409C-BE32-E72D297353CC}">
                  <c16:uniqueId val="{00000003-411B-41C2-A7B1-8D6E03645044}"/>
                </c:ext>
              </c:extLst>
            </c:dLbl>
            <c:dLbl>
              <c:idx val="4"/>
              <c:layout>
                <c:manualLayout>
                  <c:x val="-0.17635212265164121"/>
                  <c:y val="9.3864298052418194E-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2561881199520997"/>
                      <c:h val="8.9621242752367394E-2"/>
                    </c:manualLayout>
                  </c15:layout>
                </c:ext>
                <c:ext xmlns:c16="http://schemas.microsoft.com/office/drawing/2014/chart" uri="{C3380CC4-5D6E-409C-BE32-E72D297353CC}">
                  <c16:uniqueId val="{00000004-411B-41C2-A7B1-8D6E03645044}"/>
                </c:ext>
              </c:extLst>
            </c:dLbl>
            <c:dLbl>
              <c:idx val="5"/>
              <c:layout>
                <c:manualLayout>
                  <c:x val="-0.33265000361660202"/>
                  <c:y val="-4.3913036990373605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2567280730193776"/>
                      <c:h val="0.11430218625493388"/>
                    </c:manualLayout>
                  </c15:layout>
                </c:ext>
                <c:ext xmlns:c16="http://schemas.microsoft.com/office/drawing/2014/chart" uri="{C3380CC4-5D6E-409C-BE32-E72D297353CC}">
                  <c16:uniqueId val="{00000005-411B-41C2-A7B1-8D6E03645044}"/>
                </c:ext>
              </c:extLst>
            </c:dLbl>
            <c:dLbl>
              <c:idx val="6"/>
              <c:layout>
                <c:manualLayout>
                  <c:x val="-0.18377276577526913"/>
                  <c:y val="-0.15500383740996806"/>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5776501147106579"/>
                      <c:h val="0.12417733326685318"/>
                    </c:manualLayout>
                  </c15:layout>
                </c:ext>
                <c:ext xmlns:c16="http://schemas.microsoft.com/office/drawing/2014/chart" uri="{C3380CC4-5D6E-409C-BE32-E72D297353CC}">
                  <c16:uniqueId val="{00000006-411B-41C2-A7B1-8D6E03645044}"/>
                </c:ext>
              </c:extLst>
            </c:dLbl>
            <c:dLbl>
              <c:idx val="7"/>
              <c:layout>
                <c:manualLayout>
                  <c:x val="1.8046728800516026E-2"/>
                  <c:y val="-0.16929527816413512"/>
                </c:manualLayout>
              </c:layout>
              <c:numFmt formatCode="0.00%" sourceLinked="0"/>
              <c:spPr>
                <a:noFill/>
                <a:ln>
                  <a:noFill/>
                </a:ln>
                <a:effectLst/>
              </c:spPr>
              <c:txPr>
                <a:bodyPr vertOverflow="overflow" horzOverflow="overflow" wrap="square" lIns="0" tIns="0" rIns="0" bIns="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0714409818490995"/>
                      <c:h val="0.10992958961567431"/>
                    </c:manualLayout>
                  </c15:layout>
                </c:ext>
                <c:ext xmlns:c16="http://schemas.microsoft.com/office/drawing/2014/chart" uri="{C3380CC4-5D6E-409C-BE32-E72D297353CC}">
                  <c16:uniqueId val="{00000007-411B-41C2-A7B1-8D6E03645044}"/>
                </c:ext>
              </c:extLst>
            </c:dLbl>
            <c:dLbl>
              <c:idx val="8"/>
              <c:delete val="1"/>
              <c:extLst>
                <c:ext xmlns:c15="http://schemas.microsoft.com/office/drawing/2012/chart" uri="{CE6537A1-D6FC-4f65-9D91-7224C49458BB}"/>
                <c:ext xmlns:c16="http://schemas.microsoft.com/office/drawing/2014/chart" uri="{C3380CC4-5D6E-409C-BE32-E72D297353CC}">
                  <c16:uniqueId val="{00000002-86CB-46C5-9E09-C825295D5339}"/>
                </c:ext>
              </c:extLst>
            </c:dLbl>
            <c:numFmt formatCode="0.0%" sourceLinked="0"/>
            <c:spPr>
              <a:noFill/>
              <a:ln>
                <a:noFill/>
              </a:ln>
              <a:effectLst/>
            </c:sp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'リンク切公表時非表示（グラフの添え物）'!$W$22:$W$30</c:f>
              <c:strCache>
                <c:ptCount val="9"/>
                <c:pt idx="0">
                  <c:v>エネルギー転換部門
（製油所・発電所等）</c:v>
                </c:pt>
                <c:pt idx="1">
                  <c:v>産業部門
（工場等）</c:v>
                </c:pt>
                <c:pt idx="2">
                  <c:v>運輸部門
（自動車・船舶等）</c:v>
                </c:pt>
                <c:pt idx="3">
                  <c:v>業務その他部門
（商業･ｻｰﾋﾞｽ･事業所等）</c:v>
                </c:pt>
                <c:pt idx="4">
                  <c:v>家庭部門</c:v>
                </c:pt>
                <c:pt idx="5">
                  <c:v>工業プロセス及び製品の使用
（石灰石消費等）</c:v>
                </c:pt>
                <c:pt idx="6">
                  <c:v>廃棄物
（ﾌﾟﾗｽﾁｯｸ、廃油の焼却）</c:v>
                </c:pt>
                <c:pt idx="7">
                  <c:v>その他
（農業・間接CO2等）</c:v>
                </c:pt>
                <c:pt idx="8">
                  <c:v> 電気熱配分誤差</c:v>
                </c:pt>
              </c:strCache>
            </c:strRef>
          </c:cat>
          <c:val>
            <c:numRef>
              <c:f>('4.CO2-Share'!$I$19,'4.CO2-Share'!$I$20:$I$26)</c:f>
              <c:numCache>
                <c:formatCode>0.0%</c:formatCode>
                <c:ptCount val="8"/>
                <c:pt idx="0">
                  <c:v>7.7504647021092082E-2</c:v>
                </c:pt>
                <c:pt idx="1">
                  <c:v>0.34630334146040526</c:v>
                </c:pt>
                <c:pt idx="2">
                  <c:v>0.178977450377237</c:v>
                </c:pt>
                <c:pt idx="3">
                  <c:v>0.17272798857347541</c:v>
                </c:pt>
                <c:pt idx="4">
                  <c:v>0.15795287050122442</c:v>
                </c:pt>
                <c:pt idx="5">
                  <c:v>3.8797255391958989E-2</c:v>
                </c:pt>
                <c:pt idx="6">
                  <c:v>2.5046650043273583E-2</c:v>
                </c:pt>
                <c:pt idx="7" formatCode="0.00%">
                  <c:v>2.6897966313336155E-3</c:v>
                </c:pt>
              </c:numCache>
            </c:numRef>
          </c:val>
          <c:extLst>
            <c:ext xmlns:c16="http://schemas.microsoft.com/office/drawing/2014/chart" uri="{C3380CC4-5D6E-409C-BE32-E72D297353CC}">
              <c16:uniqueId val="{00000001-8719-4AB6-8E98-AA07CB376BDB}"/>
            </c:ext>
          </c:extLst>
        </c:ser>
        <c:dLbls>
          <c:showLegendKey val="0"/>
          <c:showVal val="0"/>
          <c:showCatName val="0"/>
          <c:showSerName val="0"/>
          <c:showPercent val="0"/>
          <c:showBubbleSize val="0"/>
          <c:showLeaderLines val="1"/>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57</xdr:col>
      <xdr:colOff>113553</xdr:colOff>
      <xdr:row>3</xdr:row>
      <xdr:rowOff>13447</xdr:rowOff>
    </xdr:from>
    <xdr:to>
      <xdr:col>66</xdr:col>
      <xdr:colOff>1007138</xdr:colOff>
      <xdr:row>15</xdr:row>
      <xdr:rowOff>12647</xdr:rowOff>
    </xdr:to>
    <xdr:grpSp>
      <xdr:nvGrpSpPr>
        <xdr:cNvPr id="12" name="グループ化 11">
          <a:extLst>
            <a:ext uri="{FF2B5EF4-FFF2-40B4-BE49-F238E27FC236}">
              <a16:creationId xmlns:a16="http://schemas.microsoft.com/office/drawing/2014/main" id="{69CA6467-C0E1-43AD-B510-73E2A7450C65}"/>
            </a:ext>
          </a:extLst>
        </xdr:cNvPr>
        <xdr:cNvGrpSpPr/>
      </xdr:nvGrpSpPr>
      <xdr:grpSpPr>
        <a:xfrm>
          <a:off x="23583153" y="851647"/>
          <a:ext cx="7230885" cy="5218900"/>
          <a:chOff x="4412772" y="-6628956"/>
          <a:chExt cx="7463997" cy="11896890"/>
        </a:xfrm>
      </xdr:grpSpPr>
      <xdr:graphicFrame macro="">
        <xdr:nvGraphicFramePr>
          <xdr:cNvPr id="13" name="Chart 2">
            <a:extLst>
              <a:ext uri="{FF2B5EF4-FFF2-40B4-BE49-F238E27FC236}">
                <a16:creationId xmlns:a16="http://schemas.microsoft.com/office/drawing/2014/main" id="{AB351D33-0B6E-490C-8E06-86AEF25BF0EB}"/>
              </a:ext>
            </a:extLst>
          </xdr:cNvPr>
          <xdr:cNvGraphicFramePr>
            <a:graphicFrameLocks/>
          </xdr:cNvGraphicFramePr>
        </xdr:nvGraphicFramePr>
        <xdr:xfrm>
          <a:off x="4412772" y="-6628956"/>
          <a:ext cx="7463997" cy="1189689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4" name="Line 2">
            <a:extLst>
              <a:ext uri="{FF2B5EF4-FFF2-40B4-BE49-F238E27FC236}">
                <a16:creationId xmlns:a16="http://schemas.microsoft.com/office/drawing/2014/main" id="{553341C2-C7FC-48F5-AFBB-ADFD52BF0339}"/>
              </a:ext>
            </a:extLst>
          </xdr:cNvPr>
          <xdr:cNvSpPr>
            <a:spLocks noChangeShapeType="1"/>
          </xdr:cNvSpPr>
        </xdr:nvSpPr>
        <xdr:spPr bwMode="auto">
          <a:xfrm>
            <a:off x="5449189" y="-4111953"/>
            <a:ext cx="5546347" cy="60821"/>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15" name="Line 15">
            <a:extLst>
              <a:ext uri="{FF2B5EF4-FFF2-40B4-BE49-F238E27FC236}">
                <a16:creationId xmlns:a16="http://schemas.microsoft.com/office/drawing/2014/main" id="{C7363122-B47F-4156-B15C-C4B031C7447C}"/>
              </a:ext>
            </a:extLst>
          </xdr:cNvPr>
          <xdr:cNvSpPr>
            <a:spLocks noChangeShapeType="1"/>
          </xdr:cNvSpPr>
        </xdr:nvSpPr>
        <xdr:spPr bwMode="auto">
          <a:xfrm>
            <a:off x="5462297" y="-4777818"/>
            <a:ext cx="5545288" cy="28951"/>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16" name="Line 16">
            <a:extLst>
              <a:ext uri="{FF2B5EF4-FFF2-40B4-BE49-F238E27FC236}">
                <a16:creationId xmlns:a16="http://schemas.microsoft.com/office/drawing/2014/main" id="{5CCCCD48-F617-4F02-A933-906900070175}"/>
              </a:ext>
            </a:extLst>
          </xdr:cNvPr>
          <xdr:cNvSpPr>
            <a:spLocks noChangeShapeType="1"/>
          </xdr:cNvSpPr>
        </xdr:nvSpPr>
        <xdr:spPr bwMode="auto">
          <a:xfrm>
            <a:off x="5449188" y="-3417138"/>
            <a:ext cx="5547496" cy="3278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17" name="Text Box 17">
            <a:extLst>
              <a:ext uri="{FF2B5EF4-FFF2-40B4-BE49-F238E27FC236}">
                <a16:creationId xmlns:a16="http://schemas.microsoft.com/office/drawing/2014/main" id="{9829D34F-410D-488F-86A7-E71D4C07BC46}"/>
              </a:ext>
            </a:extLst>
          </xdr:cNvPr>
          <xdr:cNvSpPr txBox="1">
            <a:spLocks noChangeArrowheads="1"/>
          </xdr:cNvSpPr>
        </xdr:nvSpPr>
        <xdr:spPr bwMode="auto">
          <a:xfrm>
            <a:off x="11158978" y="-4937325"/>
            <a:ext cx="323818" cy="443708"/>
          </a:xfrm>
          <a:prstGeom prst="rect">
            <a:avLst/>
          </a:prstGeom>
          <a:noFill/>
          <a:ln w="38100" cmpd="dbl" algn="ctr">
            <a:noFill/>
            <a:miter lim="800000"/>
            <a:headEnd/>
            <a:tailEnd/>
          </a:ln>
          <a:effectLst/>
        </xdr:spPr>
        <xdr:txBody>
          <a:bodyPr wrap="square" lIns="27432" tIns="22860" rIns="0"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rPr>
              <a:t>+5%</a:t>
            </a:r>
          </a:p>
        </xdr:txBody>
      </xdr:sp>
      <xdr:sp macro="" textlink="">
        <xdr:nvSpPr>
          <xdr:cNvPr id="18" name="Text Box 18">
            <a:extLst>
              <a:ext uri="{FF2B5EF4-FFF2-40B4-BE49-F238E27FC236}">
                <a16:creationId xmlns:a16="http://schemas.microsoft.com/office/drawing/2014/main" id="{88A4CA66-EBEA-4F0A-9C24-C7628ADEE09F}"/>
              </a:ext>
            </a:extLst>
          </xdr:cNvPr>
          <xdr:cNvSpPr txBox="1">
            <a:spLocks noChangeArrowheads="1"/>
          </xdr:cNvSpPr>
        </xdr:nvSpPr>
        <xdr:spPr bwMode="auto">
          <a:xfrm>
            <a:off x="11161294" y="-3556853"/>
            <a:ext cx="371476" cy="467765"/>
          </a:xfrm>
          <a:prstGeom prst="rect">
            <a:avLst/>
          </a:prstGeom>
          <a:noFill/>
          <a:ln w="38100" cmpd="dbl" algn="ctr">
            <a:noFill/>
            <a:miter lim="800000"/>
            <a:headEnd/>
            <a:tailEnd/>
          </a:ln>
          <a:effectLst/>
        </xdr:spPr>
        <xdr:txBody>
          <a:bodyPr wrap="square" lIns="27432" tIns="22860" rIns="0"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rPr>
              <a:t>-5%</a:t>
            </a:r>
          </a:p>
        </xdr:txBody>
      </xdr:sp>
    </xdr:grpSp>
    <xdr:clientData/>
  </xdr:twoCellAnchor>
  <xdr:twoCellAnchor>
    <xdr:from>
      <xdr:col>57</xdr:col>
      <xdr:colOff>565524</xdr:colOff>
      <xdr:row>13</xdr:row>
      <xdr:rowOff>146423</xdr:rowOff>
    </xdr:from>
    <xdr:to>
      <xdr:col>66</xdr:col>
      <xdr:colOff>468035</xdr:colOff>
      <xdr:row>31</xdr:row>
      <xdr:rowOff>192927</xdr:rowOff>
    </xdr:to>
    <xdr:graphicFrame macro="">
      <xdr:nvGraphicFramePr>
        <xdr:cNvPr id="20" name="グラフ 19">
          <a:extLst>
            <a:ext uri="{FF2B5EF4-FFF2-40B4-BE49-F238E27FC236}">
              <a16:creationId xmlns:a16="http://schemas.microsoft.com/office/drawing/2014/main" id="{330B8F64-CD21-42D2-BB78-6F03211B4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57</xdr:col>
      <xdr:colOff>122519</xdr:colOff>
      <xdr:row>32</xdr:row>
      <xdr:rowOff>121023</xdr:rowOff>
    </xdr:from>
    <xdr:to>
      <xdr:col>67</xdr:col>
      <xdr:colOff>703624</xdr:colOff>
      <xdr:row>50</xdr:row>
      <xdr:rowOff>173317</xdr:rowOff>
    </xdr:to>
    <xdr:graphicFrame macro="">
      <xdr:nvGraphicFramePr>
        <xdr:cNvPr id="21" name="グラフ 20">
          <a:extLst>
            <a:ext uri="{FF2B5EF4-FFF2-40B4-BE49-F238E27FC236}">
              <a16:creationId xmlns:a16="http://schemas.microsoft.com/office/drawing/2014/main" id="{0018258E-6212-488B-81F5-0744A5742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10</xdr:col>
      <xdr:colOff>212873</xdr:colOff>
      <xdr:row>33</xdr:row>
      <xdr:rowOff>138580</xdr:rowOff>
    </xdr:from>
    <xdr:to>
      <xdr:col>16</xdr:col>
      <xdr:colOff>413172</xdr:colOff>
      <xdr:row>55</xdr:row>
      <xdr:rowOff>13120</xdr:rowOff>
    </xdr:to>
    <xdr:graphicFrame macro="">
      <xdr:nvGraphicFramePr>
        <xdr:cNvPr id="3" name="Chart 1">
          <a:extLst>
            <a:ext uri="{FF2B5EF4-FFF2-40B4-BE49-F238E27FC236}">
              <a16:creationId xmlns:a16="http://schemas.microsoft.com/office/drawing/2014/main" id="{8F6423F1-98F6-4167-A362-C573162FEB8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203335</xdr:colOff>
      <xdr:row>17</xdr:row>
      <xdr:rowOff>320814</xdr:rowOff>
    </xdr:from>
    <xdr:to>
      <xdr:col>16</xdr:col>
      <xdr:colOff>545493</xdr:colOff>
      <xdr:row>36</xdr:row>
      <xdr:rowOff>115701</xdr:rowOff>
    </xdr:to>
    <xdr:graphicFrame macro="">
      <xdr:nvGraphicFramePr>
        <xdr:cNvPr id="4" name="Chart 1">
          <a:extLst>
            <a:ext uri="{FF2B5EF4-FFF2-40B4-BE49-F238E27FC236}">
              <a16:creationId xmlns:a16="http://schemas.microsoft.com/office/drawing/2014/main" id="{05DBFDB6-A099-40B5-ACA2-7B6EF52F62B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9</xdr:col>
      <xdr:colOff>87949</xdr:colOff>
      <xdr:row>0</xdr:row>
      <xdr:rowOff>130781</xdr:rowOff>
    </xdr:from>
    <xdr:to>
      <xdr:col>17</xdr:col>
      <xdr:colOff>58176</xdr:colOff>
      <xdr:row>22</xdr:row>
      <xdr:rowOff>17792</xdr:rowOff>
    </xdr:to>
    <xdr:graphicFrame macro="">
      <xdr:nvGraphicFramePr>
        <xdr:cNvPr id="5" name="Chart 1">
          <a:extLst>
            <a:ext uri="{FF2B5EF4-FFF2-40B4-BE49-F238E27FC236}">
              <a16:creationId xmlns:a16="http://schemas.microsoft.com/office/drawing/2014/main" id="{1918C7D6-D0E7-4084-A2E9-AC97FA5EF34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0.60151</cdr:x>
      <cdr:y>0.19232</cdr:y>
    </cdr:from>
    <cdr:to>
      <cdr:x>0.71418</cdr:x>
      <cdr:y>0.22174</cdr:y>
    </cdr:to>
    <cdr:sp macro="" textlink="">
      <cdr:nvSpPr>
        <cdr:cNvPr id="387082" name="Line 10">
          <a:extLst xmlns:a="http://schemas.openxmlformats.org/drawingml/2006/main">
            <a:ext uri="{FF2B5EF4-FFF2-40B4-BE49-F238E27FC236}">
              <a16:creationId xmlns:a16="http://schemas.microsoft.com/office/drawing/2014/main" id="{D0C7E859-EC9B-420E-B6A3-7C282B594DCA}"/>
            </a:ext>
          </a:extLst>
        </cdr:cNvPr>
        <cdr:cNvSpPr>
          <a:spLocks xmlns:a="http://schemas.openxmlformats.org/drawingml/2006/main" noChangeShapeType="1"/>
        </cdr:cNvSpPr>
      </cdr:nvSpPr>
      <cdr:spPr bwMode="auto">
        <a:xfrm xmlns:a="http://schemas.openxmlformats.org/drawingml/2006/main" flipV="1">
          <a:off x="2548308" y="694856"/>
          <a:ext cx="477321" cy="1063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0.51145</cdr:x>
      <cdr:y>0.1297</cdr:y>
    </cdr:from>
    <cdr:to>
      <cdr:x>0.52588</cdr:x>
      <cdr:y>0.20042</cdr:y>
    </cdr:to>
    <cdr:sp macro="" textlink="">
      <cdr:nvSpPr>
        <cdr:cNvPr id="387083" name="Line 11">
          <a:extLst xmlns:a="http://schemas.openxmlformats.org/drawingml/2006/main">
            <a:ext uri="{FF2B5EF4-FFF2-40B4-BE49-F238E27FC236}">
              <a16:creationId xmlns:a16="http://schemas.microsoft.com/office/drawing/2014/main" id="{4550A753-5B44-4637-8C1D-CA729198C895}"/>
            </a:ext>
          </a:extLst>
        </cdr:cNvPr>
        <cdr:cNvSpPr>
          <a:spLocks xmlns:a="http://schemas.openxmlformats.org/drawingml/2006/main" noChangeShapeType="1"/>
        </cdr:cNvSpPr>
      </cdr:nvSpPr>
      <cdr:spPr bwMode="auto">
        <a:xfrm xmlns:a="http://schemas.openxmlformats.org/drawingml/2006/main" flipV="1">
          <a:off x="2166767" y="468637"/>
          <a:ext cx="61143" cy="2555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0.4214</cdr:x>
      <cdr:y>0.14445</cdr:y>
    </cdr:from>
    <cdr:to>
      <cdr:x>0.48206</cdr:x>
      <cdr:y>0.20854</cdr:y>
    </cdr:to>
    <cdr:sp macro="" textlink="">
      <cdr:nvSpPr>
        <cdr:cNvPr id="387084" name="Line 12">
          <a:extLst xmlns:a="http://schemas.openxmlformats.org/drawingml/2006/main">
            <a:ext uri="{FF2B5EF4-FFF2-40B4-BE49-F238E27FC236}">
              <a16:creationId xmlns:a16="http://schemas.microsoft.com/office/drawing/2014/main" id="{DF3B43EF-8663-4F22-A5D4-E1C31DD38D14}"/>
            </a:ext>
          </a:extLst>
        </cdr:cNvPr>
        <cdr:cNvSpPr>
          <a:spLocks xmlns:a="http://schemas.openxmlformats.org/drawingml/2006/main" noChangeShapeType="1"/>
        </cdr:cNvSpPr>
      </cdr:nvSpPr>
      <cdr:spPr bwMode="auto">
        <a:xfrm xmlns:a="http://schemas.openxmlformats.org/drawingml/2006/main" flipH="1" flipV="1">
          <a:off x="1782848" y="516216"/>
          <a:ext cx="256638" cy="22905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0.2589</cdr:x>
      <cdr:y>0.2022</cdr:y>
    </cdr:from>
    <cdr:to>
      <cdr:x>0.43266</cdr:x>
      <cdr:y>0.22707</cdr:y>
    </cdr:to>
    <cdr:sp macro="" textlink="">
      <cdr:nvSpPr>
        <cdr:cNvPr id="387085" name="Line 13">
          <a:extLst xmlns:a="http://schemas.openxmlformats.org/drawingml/2006/main">
            <a:ext uri="{FF2B5EF4-FFF2-40B4-BE49-F238E27FC236}">
              <a16:creationId xmlns:a16="http://schemas.microsoft.com/office/drawing/2014/main" id="{EF14C674-BC20-46EE-85B4-9BC7F8BFF20F}"/>
            </a:ext>
          </a:extLst>
        </cdr:cNvPr>
        <cdr:cNvSpPr>
          <a:spLocks xmlns:a="http://schemas.openxmlformats.org/drawingml/2006/main" noChangeShapeType="1"/>
        </cdr:cNvSpPr>
      </cdr:nvSpPr>
      <cdr:spPr bwMode="auto">
        <a:xfrm xmlns:a="http://schemas.openxmlformats.org/drawingml/2006/main" flipH="1" flipV="1">
          <a:off x="1096815" y="730575"/>
          <a:ext cx="736156" cy="8985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0.20845</cdr:x>
      <cdr:y>0.32789</cdr:y>
    </cdr:from>
    <cdr:to>
      <cdr:x>0.28849</cdr:x>
      <cdr:y>0.355</cdr:y>
    </cdr:to>
    <cdr:sp macro="" textlink="">
      <cdr:nvSpPr>
        <cdr:cNvPr id="387086" name="Line 14">
          <a:extLst xmlns:a="http://schemas.openxmlformats.org/drawingml/2006/main">
            <a:ext uri="{FF2B5EF4-FFF2-40B4-BE49-F238E27FC236}">
              <a16:creationId xmlns:a16="http://schemas.microsoft.com/office/drawing/2014/main" id="{E4154A7B-51EC-4B40-8258-520ECB49E207}"/>
            </a:ext>
          </a:extLst>
        </cdr:cNvPr>
        <cdr:cNvSpPr>
          <a:spLocks xmlns:a="http://schemas.openxmlformats.org/drawingml/2006/main" noChangeShapeType="1"/>
        </cdr:cNvSpPr>
      </cdr:nvSpPr>
      <cdr:spPr bwMode="auto">
        <a:xfrm xmlns:a="http://schemas.openxmlformats.org/drawingml/2006/main" flipH="1" flipV="1">
          <a:off x="881891" y="1171796"/>
          <a:ext cx="338631" cy="9688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0.21427</cdr:x>
      <cdr:y>0.56348</cdr:y>
    </cdr:from>
    <cdr:to>
      <cdr:x>0.28</cdr:x>
      <cdr:y>0.6082</cdr:y>
    </cdr:to>
    <cdr:sp macro="" textlink="">
      <cdr:nvSpPr>
        <cdr:cNvPr id="387087" name="Line 15">
          <a:extLst xmlns:a="http://schemas.openxmlformats.org/drawingml/2006/main">
            <a:ext uri="{FF2B5EF4-FFF2-40B4-BE49-F238E27FC236}">
              <a16:creationId xmlns:a16="http://schemas.microsoft.com/office/drawing/2014/main" id="{C653E2A8-ED69-40EE-A51E-43B6EB8AEEA5}"/>
            </a:ext>
          </a:extLst>
        </cdr:cNvPr>
        <cdr:cNvSpPr>
          <a:spLocks xmlns:a="http://schemas.openxmlformats.org/drawingml/2006/main" noChangeShapeType="1"/>
        </cdr:cNvSpPr>
      </cdr:nvSpPr>
      <cdr:spPr bwMode="auto">
        <a:xfrm xmlns:a="http://schemas.openxmlformats.org/drawingml/2006/main" flipH="1">
          <a:off x="906548" y="2013740"/>
          <a:ext cx="278079" cy="15982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0.35386</cdr:x>
      <cdr:y>0.78411</cdr:y>
    </cdr:from>
    <cdr:to>
      <cdr:x>0.39888</cdr:x>
      <cdr:y>0.82676</cdr:y>
    </cdr:to>
    <cdr:sp macro="" textlink="">
      <cdr:nvSpPr>
        <cdr:cNvPr id="387088" name="Line 16">
          <a:extLst xmlns:a="http://schemas.openxmlformats.org/drawingml/2006/main">
            <a:ext uri="{FF2B5EF4-FFF2-40B4-BE49-F238E27FC236}">
              <a16:creationId xmlns:a16="http://schemas.microsoft.com/office/drawing/2014/main" id="{29D540CA-07A9-44D1-A42B-C32A174C6177}"/>
            </a:ext>
          </a:extLst>
        </cdr:cNvPr>
        <cdr:cNvSpPr>
          <a:spLocks xmlns:a="http://schemas.openxmlformats.org/drawingml/2006/main" noChangeShapeType="1"/>
        </cdr:cNvSpPr>
      </cdr:nvSpPr>
      <cdr:spPr bwMode="auto">
        <a:xfrm xmlns:a="http://schemas.openxmlformats.org/drawingml/2006/main" flipH="1">
          <a:off x="1497099" y="2802204"/>
          <a:ext cx="190489" cy="1524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0.77261</cdr:x>
      <cdr:y>0.5469</cdr:y>
    </cdr:from>
    <cdr:to>
      <cdr:x>0.82016</cdr:x>
      <cdr:y>0.55078</cdr:y>
    </cdr:to>
    <cdr:sp macro="" textlink="">
      <cdr:nvSpPr>
        <cdr:cNvPr id="387089" name="Line 17">
          <a:extLst xmlns:a="http://schemas.openxmlformats.org/drawingml/2006/main">
            <a:ext uri="{FF2B5EF4-FFF2-40B4-BE49-F238E27FC236}">
              <a16:creationId xmlns:a16="http://schemas.microsoft.com/office/drawing/2014/main" id="{632AF264-A3D6-43FB-8D3C-CCB700C8EED5}"/>
            </a:ext>
          </a:extLst>
        </cdr:cNvPr>
        <cdr:cNvSpPr>
          <a:spLocks xmlns:a="http://schemas.openxmlformats.org/drawingml/2006/main" noChangeShapeType="1"/>
        </cdr:cNvSpPr>
      </cdr:nvSpPr>
      <cdr:spPr bwMode="auto">
        <a:xfrm xmlns:a="http://schemas.openxmlformats.org/drawingml/2006/main" flipH="1" flipV="1">
          <a:off x="3268748" y="1954491"/>
          <a:ext cx="201163" cy="1385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0.67801</cdr:x>
      <cdr:y>0.79659</cdr:y>
    </cdr:from>
    <cdr:to>
      <cdr:x>0.94368</cdr:x>
      <cdr:y>0.86949</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2872415" y="2878157"/>
          <a:ext cx="1125515" cy="263395"/>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　）：電気・熱配分前</a:t>
          </a:r>
        </a:p>
      </cdr:txBody>
    </cdr:sp>
  </cdr:relSizeAnchor>
  <cdr:relSizeAnchor xmlns:cdr="http://schemas.openxmlformats.org/drawingml/2006/chartDrawing">
    <cdr:from>
      <cdr:x>0.39033</cdr:x>
      <cdr:y>0.30219</cdr:y>
    </cdr:from>
    <cdr:to>
      <cdr:x>0.63182</cdr:x>
      <cdr:y>0.37356</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1653639" y="1091853"/>
          <a:ext cx="1023076" cy="2578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0.3957</cdr:x>
      <cdr:y>0.21558</cdr:y>
    </cdr:from>
    <cdr:to>
      <cdr:x>0.63744</cdr:x>
      <cdr:y>0.28458</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1676388" y="778923"/>
          <a:ext cx="1024136" cy="2493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0.37497</cdr:x>
      <cdr:y>0.41772</cdr:y>
    </cdr:from>
    <cdr:to>
      <cdr:x>0.66414</cdr:x>
      <cdr:y>0.48554</cdr:y>
    </cdr:to>
    <cdr:sp macro="" textlink="">
      <cdr:nvSpPr>
        <cdr:cNvPr id="22" name="テキスト ボックス 2">
          <a:extLst xmlns:a="http://schemas.openxmlformats.org/drawingml/2006/main">
            <a:ext uri="{FF2B5EF4-FFF2-40B4-BE49-F238E27FC236}">
              <a16:creationId xmlns:a16="http://schemas.microsoft.com/office/drawing/2014/main" id="{0E85A9E2-C1DB-4F94-8407-FB28EA390659}"/>
            </a:ext>
          </a:extLst>
        </cdr:cNvPr>
        <cdr:cNvSpPr txBox="1"/>
      </cdr:nvSpPr>
      <cdr:spPr>
        <a:xfrm xmlns:a="http://schemas.openxmlformats.org/drawingml/2006/main">
          <a:off x="1586425" y="1492823"/>
          <a:ext cx="1223412"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ja-JP" sz="900" b="1">
              <a:solidFill>
                <a:schemeClr val="tx1"/>
              </a:solidFill>
              <a:effectLst/>
              <a:latin typeface="+mn-lt"/>
              <a:ea typeface="+mn-ea"/>
              <a:cs typeface="+mn-cs"/>
            </a:rPr>
            <a:t>二酸化炭素総排出量</a:t>
          </a:r>
          <a:endParaRPr lang="ja-JP" altLang="ja-JP" sz="900" b="1">
            <a:effectLst/>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0.59497</cdr:x>
      <cdr:y>0.18005</cdr:y>
    </cdr:from>
    <cdr:to>
      <cdr:x>0.72041</cdr:x>
      <cdr:y>0.21354</cdr:y>
    </cdr:to>
    <cdr:sp macro="" textlink="">
      <cdr:nvSpPr>
        <cdr:cNvPr id="387082" name="Line 10">
          <a:extLst xmlns:a="http://schemas.openxmlformats.org/drawingml/2006/main">
            <a:ext uri="{FF2B5EF4-FFF2-40B4-BE49-F238E27FC236}">
              <a16:creationId xmlns:a16="http://schemas.microsoft.com/office/drawing/2014/main" id="{D0C7E859-EC9B-420E-B6A3-7C282B594DCA}"/>
            </a:ext>
          </a:extLst>
        </cdr:cNvPr>
        <cdr:cNvSpPr>
          <a:spLocks xmlns:a="http://schemas.openxmlformats.org/drawingml/2006/main" noChangeShapeType="1"/>
        </cdr:cNvSpPr>
      </cdr:nvSpPr>
      <cdr:spPr bwMode="auto">
        <a:xfrm xmlns:a="http://schemas.openxmlformats.org/drawingml/2006/main" flipV="1">
          <a:off x="2605003" y="655498"/>
          <a:ext cx="549225" cy="1219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0.50302</cdr:x>
      <cdr:y>0.11464</cdr:y>
    </cdr:from>
    <cdr:to>
      <cdr:x>0.5083</cdr:x>
      <cdr:y>0.19841</cdr:y>
    </cdr:to>
    <cdr:sp macro="" textlink="">
      <cdr:nvSpPr>
        <cdr:cNvPr id="387083" name="Line 11">
          <a:extLst xmlns:a="http://schemas.openxmlformats.org/drawingml/2006/main">
            <a:ext uri="{FF2B5EF4-FFF2-40B4-BE49-F238E27FC236}">
              <a16:creationId xmlns:a16="http://schemas.microsoft.com/office/drawing/2014/main" id="{4550A753-5B44-4637-8C1D-CA729198C895}"/>
            </a:ext>
          </a:extLst>
        </cdr:cNvPr>
        <cdr:cNvSpPr>
          <a:spLocks xmlns:a="http://schemas.openxmlformats.org/drawingml/2006/main" noChangeShapeType="1"/>
        </cdr:cNvSpPr>
      </cdr:nvSpPr>
      <cdr:spPr bwMode="auto">
        <a:xfrm xmlns:a="http://schemas.openxmlformats.org/drawingml/2006/main" flipV="1">
          <a:off x="2202411" y="417373"/>
          <a:ext cx="23129" cy="3049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0.41856</cdr:x>
      <cdr:y>0.11464</cdr:y>
    </cdr:from>
    <cdr:to>
      <cdr:x>0.47455</cdr:x>
      <cdr:y>0.19531</cdr:y>
    </cdr:to>
    <cdr:sp macro="" textlink="">
      <cdr:nvSpPr>
        <cdr:cNvPr id="387084" name="Line 12">
          <a:extLst xmlns:a="http://schemas.openxmlformats.org/drawingml/2006/main">
            <a:ext uri="{FF2B5EF4-FFF2-40B4-BE49-F238E27FC236}">
              <a16:creationId xmlns:a16="http://schemas.microsoft.com/office/drawing/2014/main" id="{DF3B43EF-8663-4F22-A5D4-E1C31DD38D14}"/>
            </a:ext>
          </a:extLst>
        </cdr:cNvPr>
        <cdr:cNvSpPr>
          <a:spLocks xmlns:a="http://schemas.openxmlformats.org/drawingml/2006/main" noChangeShapeType="1"/>
        </cdr:cNvSpPr>
      </cdr:nvSpPr>
      <cdr:spPr bwMode="auto">
        <a:xfrm xmlns:a="http://schemas.openxmlformats.org/drawingml/2006/main" flipH="1" flipV="1">
          <a:off x="1832633" y="417374"/>
          <a:ext cx="245126" cy="2936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0.28189</cdr:x>
      <cdr:y>0.2037</cdr:y>
    </cdr:from>
    <cdr:to>
      <cdr:x>0.43296</cdr:x>
      <cdr:y>0.21164</cdr:y>
    </cdr:to>
    <cdr:sp macro="" textlink="">
      <cdr:nvSpPr>
        <cdr:cNvPr id="387085" name="Line 13">
          <a:extLst xmlns:a="http://schemas.openxmlformats.org/drawingml/2006/main">
            <a:ext uri="{FF2B5EF4-FFF2-40B4-BE49-F238E27FC236}">
              <a16:creationId xmlns:a16="http://schemas.microsoft.com/office/drawing/2014/main" id="{EF14C674-BC20-46EE-85B4-9BC7F8BFF20F}"/>
            </a:ext>
          </a:extLst>
        </cdr:cNvPr>
        <cdr:cNvSpPr>
          <a:spLocks xmlns:a="http://schemas.openxmlformats.org/drawingml/2006/main" noChangeShapeType="1"/>
        </cdr:cNvSpPr>
      </cdr:nvSpPr>
      <cdr:spPr bwMode="auto">
        <a:xfrm xmlns:a="http://schemas.openxmlformats.org/drawingml/2006/main" flipH="1" flipV="1">
          <a:off x="1226393" y="733424"/>
          <a:ext cx="657226" cy="2857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387086" name="Line 14">
          <a:extLst xmlns:a="http://schemas.openxmlformats.org/drawingml/2006/main">
            <a:ext uri="{FF2B5EF4-FFF2-40B4-BE49-F238E27FC236}">
              <a16:creationId xmlns:a16="http://schemas.microsoft.com/office/drawing/2014/main" id="{E4154A7B-51EC-4B40-8258-520ECB49E207}"/>
            </a:ext>
          </a:extLst>
        </cdr:cNvPr>
        <cdr:cNvSpPr>
          <a:spLocks xmlns:a="http://schemas.openxmlformats.org/drawingml/2006/main" noChangeShapeType="1"/>
        </cdr:cNvSpPr>
      </cdr:nvSpPr>
      <cdr:spPr bwMode="auto">
        <a:xfrm xmlns:a="http://schemas.openxmlformats.org/drawingml/2006/main" flipH="1" flipV="1">
          <a:off x="-8561522" y="-6404908"/>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0.23637</cdr:x>
      <cdr:y>0.52671</cdr:y>
    </cdr:from>
    <cdr:to>
      <cdr:x>0.27988</cdr:x>
      <cdr:y>0.52999</cdr:y>
    </cdr:to>
    <cdr:sp macro="" textlink="">
      <cdr:nvSpPr>
        <cdr:cNvPr id="387087" name="Line 15">
          <a:extLst xmlns:a="http://schemas.openxmlformats.org/drawingml/2006/main">
            <a:ext uri="{FF2B5EF4-FFF2-40B4-BE49-F238E27FC236}">
              <a16:creationId xmlns:a16="http://schemas.microsoft.com/office/drawing/2014/main" id="{C653E2A8-ED69-40EE-A51E-43B6EB8AEEA5}"/>
            </a:ext>
          </a:extLst>
        </cdr:cNvPr>
        <cdr:cNvSpPr>
          <a:spLocks xmlns:a="http://schemas.openxmlformats.org/drawingml/2006/main" noChangeShapeType="1"/>
        </cdr:cNvSpPr>
      </cdr:nvSpPr>
      <cdr:spPr bwMode="auto">
        <a:xfrm xmlns:a="http://schemas.openxmlformats.org/drawingml/2006/main" flipH="1">
          <a:off x="1034913" y="1917561"/>
          <a:ext cx="190501" cy="119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0.32883</cdr:x>
      <cdr:y>0.73672</cdr:y>
    </cdr:from>
    <cdr:to>
      <cdr:x>0.38613</cdr:x>
      <cdr:y>0.75564</cdr:y>
    </cdr:to>
    <cdr:sp macro="" textlink="">
      <cdr:nvSpPr>
        <cdr:cNvPr id="387088" name="Line 16">
          <a:extLst xmlns:a="http://schemas.openxmlformats.org/drawingml/2006/main">
            <a:ext uri="{FF2B5EF4-FFF2-40B4-BE49-F238E27FC236}">
              <a16:creationId xmlns:a16="http://schemas.microsoft.com/office/drawing/2014/main" id="{29D540CA-07A9-44D1-A42B-C32A174C6177}"/>
            </a:ext>
          </a:extLst>
        </cdr:cNvPr>
        <cdr:cNvSpPr>
          <a:spLocks xmlns:a="http://schemas.openxmlformats.org/drawingml/2006/main" noChangeShapeType="1"/>
        </cdr:cNvSpPr>
      </cdr:nvSpPr>
      <cdr:spPr bwMode="auto">
        <a:xfrm xmlns:a="http://schemas.openxmlformats.org/drawingml/2006/main" flipH="1">
          <a:off x="1439727" y="2682091"/>
          <a:ext cx="250894" cy="689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0.74591</cdr:x>
      <cdr:y>0.5376</cdr:y>
    </cdr:from>
    <cdr:to>
      <cdr:x>0.80046</cdr:x>
      <cdr:y>0.55859</cdr:y>
    </cdr:to>
    <cdr:sp macro="" textlink="">
      <cdr:nvSpPr>
        <cdr:cNvPr id="387089" name="Line 17">
          <a:extLst xmlns:a="http://schemas.openxmlformats.org/drawingml/2006/main">
            <a:ext uri="{FF2B5EF4-FFF2-40B4-BE49-F238E27FC236}">
              <a16:creationId xmlns:a16="http://schemas.microsoft.com/office/drawing/2014/main" id="{632AF264-A3D6-43FB-8D3C-CCB700C8EED5}"/>
            </a:ext>
          </a:extLst>
        </cdr:cNvPr>
        <cdr:cNvSpPr>
          <a:spLocks xmlns:a="http://schemas.openxmlformats.org/drawingml/2006/main" noChangeShapeType="1"/>
        </cdr:cNvSpPr>
      </cdr:nvSpPr>
      <cdr:spPr bwMode="auto">
        <a:xfrm xmlns:a="http://schemas.openxmlformats.org/drawingml/2006/main" flipH="1" flipV="1">
          <a:off x="3245134" y="1966335"/>
          <a:ext cx="237325" cy="767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0.66938</cdr:x>
      <cdr:y>0.76072</cdr:y>
    </cdr:from>
    <cdr:to>
      <cdr:x>0.92107</cdr:x>
      <cdr:y>0.82842</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2930801" y="2769476"/>
          <a:ext cx="1101994" cy="246469"/>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　）：電気・熱配分前</a:t>
          </a:r>
        </a:p>
      </cdr:txBody>
    </cdr:sp>
  </cdr:relSizeAnchor>
  <cdr:relSizeAnchor xmlns:cdr="http://schemas.openxmlformats.org/drawingml/2006/chartDrawing">
    <cdr:from>
      <cdr:x>0.39508</cdr:x>
      <cdr:y>0.28769</cdr:y>
    </cdr:from>
    <cdr:to>
      <cdr:x>0.63657</cdr:x>
      <cdr:y>0.35152</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1718820" y="1035830"/>
          <a:ext cx="1050625" cy="2298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0.38607</cdr:x>
      <cdr:y>0.20697</cdr:y>
    </cdr:from>
    <cdr:to>
      <cdr:x>0.62781</cdr:x>
      <cdr:y>0.2505</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1679632" y="745202"/>
          <a:ext cx="1051713" cy="15672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0.36421</cdr:x>
      <cdr:y>0.41035</cdr:y>
    </cdr:from>
    <cdr:to>
      <cdr:x>0.64541</cdr:x>
      <cdr:y>0.47766</cdr:y>
    </cdr:to>
    <cdr:sp macro="" textlink="">
      <cdr:nvSpPr>
        <cdr:cNvPr id="22" name="テキスト ボックス 2">
          <a:extLst xmlns:a="http://schemas.openxmlformats.org/drawingml/2006/main">
            <a:ext uri="{FF2B5EF4-FFF2-40B4-BE49-F238E27FC236}">
              <a16:creationId xmlns:a16="http://schemas.microsoft.com/office/drawing/2014/main" id="{0E85A9E2-C1DB-4F94-8407-FB28EA390659}"/>
            </a:ext>
          </a:extLst>
        </cdr:cNvPr>
        <cdr:cNvSpPr txBox="1"/>
      </cdr:nvSpPr>
      <cdr:spPr>
        <a:xfrm xmlns:a="http://schemas.openxmlformats.org/drawingml/2006/main">
          <a:off x="1594649" y="1493923"/>
          <a:ext cx="1231199" cy="24504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ja-JP" sz="900" b="1">
              <a:solidFill>
                <a:schemeClr val="tx1"/>
              </a:solidFill>
              <a:effectLst/>
              <a:latin typeface="+mn-lt"/>
              <a:ea typeface="+mn-ea"/>
              <a:cs typeface="+mn-cs"/>
            </a:rPr>
            <a:t>二酸化炭素総排出量</a:t>
          </a:r>
          <a:endParaRPr lang="ja-JP" altLang="ja-JP" sz="900" b="1">
            <a:effectLst/>
          </a:endParaRPr>
        </a:p>
      </cdr:txBody>
    </cdr:sp>
  </cdr:relSizeAnchor>
  <cdr:relSizeAnchor xmlns:cdr="http://schemas.openxmlformats.org/drawingml/2006/chartDrawing">
    <cdr:from>
      <cdr:x>0.21733</cdr:x>
      <cdr:y>0.3181</cdr:y>
    </cdr:from>
    <cdr:to>
      <cdr:x>0.31123</cdr:x>
      <cdr:y>0.32722</cdr:y>
    </cdr:to>
    <cdr:sp macro="" textlink="">
      <cdr:nvSpPr>
        <cdr:cNvPr id="14" name="Line 15">
          <a:extLst xmlns:a="http://schemas.openxmlformats.org/drawingml/2006/main">
            <a:ext uri="{FF2B5EF4-FFF2-40B4-BE49-F238E27FC236}">
              <a16:creationId xmlns:a16="http://schemas.microsoft.com/office/drawing/2014/main" id="{757FE537-7E90-4A67-9D2C-0F3BB0457962}"/>
            </a:ext>
          </a:extLst>
        </cdr:cNvPr>
        <cdr:cNvSpPr>
          <a:spLocks xmlns:a="http://schemas.openxmlformats.org/drawingml/2006/main" noChangeShapeType="1"/>
        </cdr:cNvSpPr>
      </cdr:nvSpPr>
      <cdr:spPr bwMode="auto">
        <a:xfrm xmlns:a="http://schemas.openxmlformats.org/drawingml/2006/main" flipH="1">
          <a:off x="951571" y="1158082"/>
          <a:ext cx="411099" cy="3319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0.63309</cdr:x>
      <cdr:y>0.17732</cdr:y>
    </cdr:from>
    <cdr:to>
      <cdr:x>0.72835</cdr:x>
      <cdr:y>0.25768</cdr:y>
    </cdr:to>
    <cdr:sp macro="" textlink="">
      <cdr:nvSpPr>
        <cdr:cNvPr id="387082" name="Line 10">
          <a:extLst xmlns:a="http://schemas.openxmlformats.org/drawingml/2006/main">
            <a:ext uri="{FF2B5EF4-FFF2-40B4-BE49-F238E27FC236}">
              <a16:creationId xmlns:a16="http://schemas.microsoft.com/office/drawing/2014/main" id="{D0C7E859-EC9B-420E-B6A3-7C282B594DCA}"/>
            </a:ext>
          </a:extLst>
        </cdr:cNvPr>
        <cdr:cNvSpPr>
          <a:spLocks xmlns:a="http://schemas.openxmlformats.org/drawingml/2006/main" noChangeShapeType="1"/>
        </cdr:cNvSpPr>
      </cdr:nvSpPr>
      <cdr:spPr bwMode="auto">
        <a:xfrm xmlns:a="http://schemas.openxmlformats.org/drawingml/2006/main" flipV="1">
          <a:off x="3435874" y="878416"/>
          <a:ext cx="517002" cy="39809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0.56842</cdr:x>
      <cdr:y>0.19334</cdr:y>
    </cdr:from>
    <cdr:to>
      <cdr:x>0.57097</cdr:x>
      <cdr:y>0.24036</cdr:y>
    </cdr:to>
    <cdr:sp macro="" textlink="">
      <cdr:nvSpPr>
        <cdr:cNvPr id="387083" name="Line 11">
          <a:extLst xmlns:a="http://schemas.openxmlformats.org/drawingml/2006/main">
            <a:ext uri="{FF2B5EF4-FFF2-40B4-BE49-F238E27FC236}">
              <a16:creationId xmlns:a16="http://schemas.microsoft.com/office/drawing/2014/main" id="{4550A753-5B44-4637-8C1D-CA729198C895}"/>
            </a:ext>
          </a:extLst>
        </cdr:cNvPr>
        <cdr:cNvSpPr>
          <a:spLocks xmlns:a="http://schemas.openxmlformats.org/drawingml/2006/main" noChangeShapeType="1"/>
        </cdr:cNvSpPr>
      </cdr:nvSpPr>
      <cdr:spPr bwMode="auto">
        <a:xfrm xmlns:a="http://schemas.openxmlformats.org/drawingml/2006/main" flipV="1">
          <a:off x="3067552" y="956235"/>
          <a:ext cx="13754" cy="23252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0.4385</cdr:x>
      <cdr:y>0.14889</cdr:y>
    </cdr:from>
    <cdr:to>
      <cdr:x>0.54827</cdr:x>
      <cdr:y>0.25341</cdr:y>
    </cdr:to>
    <cdr:sp macro="" textlink="">
      <cdr:nvSpPr>
        <cdr:cNvPr id="387084" name="Line 12">
          <a:extLst xmlns:a="http://schemas.openxmlformats.org/drawingml/2006/main">
            <a:ext uri="{FF2B5EF4-FFF2-40B4-BE49-F238E27FC236}">
              <a16:creationId xmlns:a16="http://schemas.microsoft.com/office/drawing/2014/main" id="{DF3B43EF-8663-4F22-A5D4-E1C31DD38D14}"/>
            </a:ext>
          </a:extLst>
        </cdr:cNvPr>
        <cdr:cNvSpPr>
          <a:spLocks xmlns:a="http://schemas.openxmlformats.org/drawingml/2006/main" noChangeShapeType="1"/>
        </cdr:cNvSpPr>
      </cdr:nvSpPr>
      <cdr:spPr bwMode="auto">
        <a:xfrm xmlns:a="http://schemas.openxmlformats.org/drawingml/2006/main" flipH="1" flipV="1">
          <a:off x="2388549" y="738373"/>
          <a:ext cx="597934" cy="51830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0.29739</cdr:x>
      <cdr:y>0.23714</cdr:y>
    </cdr:from>
    <cdr:to>
      <cdr:x>0.50207</cdr:x>
      <cdr:y>0.26147</cdr:y>
    </cdr:to>
    <cdr:sp macro="" textlink="">
      <cdr:nvSpPr>
        <cdr:cNvPr id="387085" name="Line 13">
          <a:extLst xmlns:a="http://schemas.openxmlformats.org/drawingml/2006/main">
            <a:ext uri="{FF2B5EF4-FFF2-40B4-BE49-F238E27FC236}">
              <a16:creationId xmlns:a16="http://schemas.microsoft.com/office/drawing/2014/main" id="{EF14C674-BC20-46EE-85B4-9BC7F8BFF20F}"/>
            </a:ext>
          </a:extLst>
        </cdr:cNvPr>
        <cdr:cNvSpPr>
          <a:spLocks xmlns:a="http://schemas.openxmlformats.org/drawingml/2006/main" noChangeShapeType="1"/>
        </cdr:cNvSpPr>
      </cdr:nvSpPr>
      <cdr:spPr bwMode="auto">
        <a:xfrm xmlns:a="http://schemas.openxmlformats.org/drawingml/2006/main" flipH="1" flipV="1">
          <a:off x="1613957" y="1174749"/>
          <a:ext cx="1110855" cy="1205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0.27238</cdr:x>
      <cdr:y>0.35932</cdr:y>
    </cdr:from>
    <cdr:to>
      <cdr:x>0.37457</cdr:x>
      <cdr:y>0.36738</cdr:y>
    </cdr:to>
    <cdr:sp macro="" textlink="">
      <cdr:nvSpPr>
        <cdr:cNvPr id="387086" name="Line 14">
          <a:extLst xmlns:a="http://schemas.openxmlformats.org/drawingml/2006/main">
            <a:ext uri="{FF2B5EF4-FFF2-40B4-BE49-F238E27FC236}">
              <a16:creationId xmlns:a16="http://schemas.microsoft.com/office/drawing/2014/main" id="{E4154A7B-51EC-4B40-8258-520ECB49E207}"/>
            </a:ext>
          </a:extLst>
        </cdr:cNvPr>
        <cdr:cNvSpPr>
          <a:spLocks xmlns:a="http://schemas.openxmlformats.org/drawingml/2006/main" noChangeShapeType="1"/>
        </cdr:cNvSpPr>
      </cdr:nvSpPr>
      <cdr:spPr bwMode="auto">
        <a:xfrm xmlns:a="http://schemas.openxmlformats.org/drawingml/2006/main" flipH="1">
          <a:off x="1483673" y="1781893"/>
          <a:ext cx="556647" cy="399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0.29424</cdr:x>
      <cdr:y>0.56665</cdr:y>
    </cdr:from>
    <cdr:to>
      <cdr:x>0.32516</cdr:x>
      <cdr:y>0.56684</cdr:y>
    </cdr:to>
    <cdr:sp macro="" textlink="">
      <cdr:nvSpPr>
        <cdr:cNvPr id="387087" name="Line 15">
          <a:extLst xmlns:a="http://schemas.openxmlformats.org/drawingml/2006/main">
            <a:ext uri="{FF2B5EF4-FFF2-40B4-BE49-F238E27FC236}">
              <a16:creationId xmlns:a16="http://schemas.microsoft.com/office/drawing/2014/main" id="{C653E2A8-ED69-40EE-A51E-43B6EB8AEEA5}"/>
            </a:ext>
          </a:extLst>
        </cdr:cNvPr>
        <cdr:cNvSpPr>
          <a:spLocks xmlns:a="http://schemas.openxmlformats.org/drawingml/2006/main" noChangeShapeType="1"/>
        </cdr:cNvSpPr>
      </cdr:nvSpPr>
      <cdr:spPr bwMode="auto">
        <a:xfrm xmlns:a="http://schemas.openxmlformats.org/drawingml/2006/main" flipH="1" flipV="1">
          <a:off x="1602737" y="2810062"/>
          <a:ext cx="168424" cy="94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0.39478</cdr:x>
      <cdr:y>0.75632</cdr:y>
    </cdr:from>
    <cdr:to>
      <cdr:x>0.44506</cdr:x>
      <cdr:y>0.76593</cdr:y>
    </cdr:to>
    <cdr:sp macro="" textlink="">
      <cdr:nvSpPr>
        <cdr:cNvPr id="387088" name="Line 16">
          <a:extLst xmlns:a="http://schemas.openxmlformats.org/drawingml/2006/main">
            <a:ext uri="{FF2B5EF4-FFF2-40B4-BE49-F238E27FC236}">
              <a16:creationId xmlns:a16="http://schemas.microsoft.com/office/drawing/2014/main" id="{29D540CA-07A9-44D1-A42B-C32A174C6177}"/>
            </a:ext>
          </a:extLst>
        </cdr:cNvPr>
        <cdr:cNvSpPr>
          <a:spLocks xmlns:a="http://schemas.openxmlformats.org/drawingml/2006/main" noChangeShapeType="1"/>
        </cdr:cNvSpPr>
      </cdr:nvSpPr>
      <cdr:spPr bwMode="auto">
        <a:xfrm xmlns:a="http://schemas.openxmlformats.org/drawingml/2006/main" flipH="1">
          <a:off x="2150425" y="3750656"/>
          <a:ext cx="273842" cy="476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0.81686</cdr:x>
      <cdr:y>0.52766</cdr:y>
    </cdr:from>
    <cdr:to>
      <cdr:x>0.87071</cdr:x>
      <cdr:y>0.52982</cdr:y>
    </cdr:to>
    <cdr:sp macro="" textlink="">
      <cdr:nvSpPr>
        <cdr:cNvPr id="387089" name="Line 17">
          <a:extLst xmlns:a="http://schemas.openxmlformats.org/drawingml/2006/main">
            <a:ext uri="{FF2B5EF4-FFF2-40B4-BE49-F238E27FC236}">
              <a16:creationId xmlns:a16="http://schemas.microsoft.com/office/drawing/2014/main" id="{632AF264-A3D6-43FB-8D3C-CCB700C8EED5}"/>
            </a:ext>
          </a:extLst>
        </cdr:cNvPr>
        <cdr:cNvSpPr>
          <a:spLocks xmlns:a="http://schemas.openxmlformats.org/drawingml/2006/main" noChangeShapeType="1"/>
        </cdr:cNvSpPr>
      </cdr:nvSpPr>
      <cdr:spPr bwMode="auto">
        <a:xfrm xmlns:a="http://schemas.openxmlformats.org/drawingml/2006/main" flipH="1" flipV="1">
          <a:off x="4433213" y="2613953"/>
          <a:ext cx="292245" cy="107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0.71851</cdr:x>
      <cdr:y>0.80456</cdr:y>
    </cdr:from>
    <cdr:to>
      <cdr:x>0.97391</cdr:x>
      <cdr:y>0.86489</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3913774" y="3989882"/>
          <a:ext cx="1391190" cy="299181"/>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　）：電気・熱配分前</a:t>
          </a:r>
        </a:p>
      </cdr:txBody>
    </cdr:sp>
  </cdr:relSizeAnchor>
  <cdr:relSizeAnchor xmlns:cdr="http://schemas.openxmlformats.org/drawingml/2006/chartDrawing">
    <cdr:from>
      <cdr:x>0.46899</cdr:x>
      <cdr:y>0.32697</cdr:y>
    </cdr:from>
    <cdr:to>
      <cdr:x>0.67149</cdr:x>
      <cdr:y>0.39186</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2545291" y="1619760"/>
          <a:ext cx="1098982" cy="3214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0.46509</cdr:x>
      <cdr:y>0.2575</cdr:y>
    </cdr:from>
    <cdr:to>
      <cdr:x>0.67292</cdr:x>
      <cdr:y>0.33299</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2524124" y="1275643"/>
          <a:ext cx="1127909" cy="3739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0.41227</cdr:x>
      <cdr:y>0.46435</cdr:y>
    </cdr:from>
    <cdr:to>
      <cdr:x>0.72702</cdr:x>
      <cdr:y>0.52788</cdr:y>
    </cdr:to>
    <cdr:sp macro="" textlink="">
      <cdr:nvSpPr>
        <cdr:cNvPr id="22" name="テキスト ボックス 2">
          <a:extLst xmlns:a="http://schemas.openxmlformats.org/drawingml/2006/main">
            <a:ext uri="{FF2B5EF4-FFF2-40B4-BE49-F238E27FC236}">
              <a16:creationId xmlns:a16="http://schemas.microsoft.com/office/drawing/2014/main" id="{0E85A9E2-C1DB-4F94-8407-FB28EA390659}"/>
            </a:ext>
          </a:extLst>
        </cdr:cNvPr>
        <cdr:cNvSpPr txBox="1"/>
      </cdr:nvSpPr>
      <cdr:spPr>
        <a:xfrm xmlns:a="http://schemas.openxmlformats.org/drawingml/2006/main">
          <a:off x="2245675" y="2302742"/>
          <a:ext cx="1714500" cy="3150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ja-JP" sz="1100" b="1">
              <a:solidFill>
                <a:schemeClr val="tx1"/>
              </a:solidFill>
              <a:effectLst/>
              <a:latin typeface="+mn-lt"/>
              <a:ea typeface="+mn-ea"/>
              <a:cs typeface="+mn-cs"/>
            </a:rPr>
            <a:t>二酸化炭素</a:t>
          </a:r>
          <a:r>
            <a:rPr kumimoji="1" lang="en-US" altLang="ja-JP" sz="1100">
              <a:solidFill>
                <a:schemeClr val="tx1"/>
              </a:solidFill>
              <a:effectLst/>
              <a:latin typeface="+mn-lt"/>
              <a:ea typeface="+mn-ea"/>
              <a:cs typeface="+mn-cs"/>
            </a:rPr>
            <a:t> </a:t>
          </a:r>
          <a:r>
            <a:rPr kumimoji="1" lang="en-US" altLang="ja-JP" sz="1100" baseline="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総排出量</a:t>
          </a:r>
          <a:endParaRPr lang="ja-JP" altLang="ja-JP" sz="1100" b="1">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57</xdr:col>
      <xdr:colOff>658343</xdr:colOff>
      <xdr:row>40</xdr:row>
      <xdr:rowOff>80914</xdr:rowOff>
    </xdr:from>
    <xdr:to>
      <xdr:col>63</xdr:col>
      <xdr:colOff>357187</xdr:colOff>
      <xdr:row>58</xdr:row>
      <xdr:rowOff>4279</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90962</xdr:colOff>
      <xdr:row>1</xdr:row>
      <xdr:rowOff>103315</xdr:rowOff>
    </xdr:from>
    <xdr:to>
      <xdr:col>64</xdr:col>
      <xdr:colOff>213426</xdr:colOff>
      <xdr:row>23</xdr:row>
      <xdr:rowOff>159995</xdr:rowOff>
    </xdr:to>
    <xdr:graphicFrame macro="">
      <xdr:nvGraphicFramePr>
        <xdr:cNvPr id="12" name="Chart 1">
          <a:extLst>
            <a:ext uri="{FF2B5EF4-FFF2-40B4-BE49-F238E27FC236}">
              <a16:creationId xmlns:a16="http://schemas.microsoft.com/office/drawing/2014/main" id="{47FBB725-DB4D-4862-89E7-3B91F6A1A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57</xdr:col>
      <xdr:colOff>686359</xdr:colOff>
      <xdr:row>22</xdr:row>
      <xdr:rowOff>105597</xdr:rowOff>
    </xdr:from>
    <xdr:to>
      <xdr:col>63</xdr:col>
      <xdr:colOff>330572</xdr:colOff>
      <xdr:row>40</xdr:row>
      <xdr:rowOff>28962</xdr:rowOff>
    </xdr:to>
    <xdr:graphicFrame macro="">
      <xdr:nvGraphicFramePr>
        <xdr:cNvPr id="14" name="Chart 1">
          <a:extLst>
            <a:ext uri="{FF2B5EF4-FFF2-40B4-BE49-F238E27FC236}">
              <a16:creationId xmlns:a16="http://schemas.microsoft.com/office/drawing/2014/main" id="{06E328DD-E903-426D-9E46-F2E01633E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0.52999</cdr:x>
      <cdr:y>0.09771</cdr:y>
    </cdr:from>
    <cdr:to>
      <cdr:x>0.65761</cdr:x>
      <cdr:y>0.15025</cdr:y>
    </cdr:to>
    <cdr:cxnSp macro="">
      <cdr:nvCxnSpPr>
        <cdr:cNvPr id="5" name="直線コネクタ 4">
          <a:extLst xmlns:a="http://schemas.openxmlformats.org/drawingml/2006/main">
            <a:ext uri="{FF2B5EF4-FFF2-40B4-BE49-F238E27FC236}">
              <a16:creationId xmlns:a16="http://schemas.microsoft.com/office/drawing/2014/main" id="{D17F4758-2FF3-4031-9B04-47BB98A3146E}"/>
            </a:ext>
          </a:extLst>
        </cdr:cNvPr>
        <cdr:cNvCxnSpPr/>
      </cdr:nvCxnSpPr>
      <cdr:spPr bwMode="auto">
        <a:xfrm xmlns:a="http://schemas.openxmlformats.org/drawingml/2006/main" flipH="1">
          <a:off x="2060246" y="312219"/>
          <a:ext cx="496100" cy="16789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0.75646</cdr:x>
      <cdr:y>0.64734</cdr:y>
    </cdr:from>
    <cdr:to>
      <cdr:x>0.80992</cdr:x>
      <cdr:y>0.69966</cdr:y>
    </cdr:to>
    <cdr:cxnSp macro="">
      <cdr:nvCxnSpPr>
        <cdr:cNvPr id="12" name="直線コネクタ 11">
          <a:extLst xmlns:a="http://schemas.openxmlformats.org/drawingml/2006/main">
            <a:ext uri="{FF2B5EF4-FFF2-40B4-BE49-F238E27FC236}">
              <a16:creationId xmlns:a16="http://schemas.microsoft.com/office/drawing/2014/main" id="{8416A1B8-6020-4FBA-B1C3-498A3078EA6E}"/>
            </a:ext>
          </a:extLst>
        </cdr:cNvPr>
        <cdr:cNvCxnSpPr/>
      </cdr:nvCxnSpPr>
      <cdr:spPr bwMode="auto">
        <a:xfrm xmlns:a="http://schemas.openxmlformats.org/drawingml/2006/main" flipH="1" flipV="1">
          <a:off x="3032594" y="2062210"/>
          <a:ext cx="214312" cy="1666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0.44653</cdr:x>
      <cdr:y>0.1159</cdr:y>
    </cdr:from>
    <cdr:to>
      <cdr:x>0.50706</cdr:x>
      <cdr:y>0.17201</cdr:y>
    </cdr:to>
    <cdr:cxnSp macro="">
      <cdr:nvCxnSpPr>
        <cdr:cNvPr id="14" name="直線コネクタ 13">
          <a:extLst xmlns:a="http://schemas.openxmlformats.org/drawingml/2006/main">
            <a:ext uri="{FF2B5EF4-FFF2-40B4-BE49-F238E27FC236}">
              <a16:creationId xmlns:a16="http://schemas.microsoft.com/office/drawing/2014/main" id="{08FD7F19-AF0E-41D0-9076-B994DA247CBD}"/>
            </a:ext>
          </a:extLst>
        </cdr:cNvPr>
        <cdr:cNvCxnSpPr/>
      </cdr:nvCxnSpPr>
      <cdr:spPr bwMode="auto">
        <a:xfrm xmlns:a="http://schemas.openxmlformats.org/drawingml/2006/main" flipH="1" flipV="1">
          <a:off x="1735793" y="370356"/>
          <a:ext cx="235325" cy="1792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0.22456</cdr:x>
      <cdr:y>0.18606</cdr:y>
    </cdr:from>
    <cdr:to>
      <cdr:x>0.4508</cdr:x>
      <cdr:y>0.20708</cdr:y>
    </cdr:to>
    <cdr:cxnSp macro="">
      <cdr:nvCxnSpPr>
        <cdr:cNvPr id="16" name="直線コネクタ 15">
          <a:extLst xmlns:a="http://schemas.openxmlformats.org/drawingml/2006/main">
            <a:ext uri="{FF2B5EF4-FFF2-40B4-BE49-F238E27FC236}">
              <a16:creationId xmlns:a16="http://schemas.microsoft.com/office/drawing/2014/main" id="{26DF6D2C-C6B5-4A43-99AE-ECE2E39C6CA9}"/>
            </a:ext>
          </a:extLst>
        </cdr:cNvPr>
        <cdr:cNvCxnSpPr/>
      </cdr:nvCxnSpPr>
      <cdr:spPr bwMode="auto">
        <a:xfrm xmlns:a="http://schemas.openxmlformats.org/drawingml/2006/main" flipH="1">
          <a:off x="872940" y="594552"/>
          <a:ext cx="879465" cy="6715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0.18973</cdr:x>
      <cdr:y>0.43303</cdr:y>
    </cdr:from>
    <cdr:to>
      <cdr:x>0.27601</cdr:x>
      <cdr:y>0.45776</cdr:y>
    </cdr:to>
    <cdr:cxnSp macro="">
      <cdr:nvCxnSpPr>
        <cdr:cNvPr id="18" name="直線コネクタ 17">
          <a:extLst xmlns:a="http://schemas.openxmlformats.org/drawingml/2006/main">
            <a:ext uri="{FF2B5EF4-FFF2-40B4-BE49-F238E27FC236}">
              <a16:creationId xmlns:a16="http://schemas.microsoft.com/office/drawing/2014/main" id="{42D1B4F5-2610-4463-8F19-AABEAAEB3695}"/>
            </a:ext>
          </a:extLst>
        </cdr:cNvPr>
        <cdr:cNvCxnSpPr/>
      </cdr:nvCxnSpPr>
      <cdr:spPr bwMode="auto">
        <a:xfrm xmlns:a="http://schemas.openxmlformats.org/drawingml/2006/main" flipH="1">
          <a:off x="895351" y="1764754"/>
          <a:ext cx="407111" cy="1007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0.3724</cdr:x>
      <cdr:y>0.36228</cdr:y>
    </cdr:from>
    <cdr:to>
      <cdr:x>0.68558</cdr:x>
      <cdr:y>0.64398</cdr:y>
    </cdr:to>
    <cdr:sp macro="" textlink="">
      <cdr:nvSpPr>
        <cdr:cNvPr id="9" name="テキスト ボックス 2">
          <a:extLst xmlns:a="http://schemas.openxmlformats.org/drawingml/2006/main">
            <a:ext uri="{FF2B5EF4-FFF2-40B4-BE49-F238E27FC236}">
              <a16:creationId xmlns:a16="http://schemas.microsoft.com/office/drawing/2014/main" id="{F639B6DF-7460-46E9-9778-CDBC48DB7354}"/>
            </a:ext>
          </a:extLst>
        </cdr:cNvPr>
        <cdr:cNvSpPr txBox="1"/>
      </cdr:nvSpPr>
      <cdr:spPr>
        <a:xfrm xmlns:a="http://schemas.openxmlformats.org/drawingml/2006/main">
          <a:off x="1455455" y="1154098"/>
          <a:ext cx="1224011" cy="8974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b="1"/>
            <a:t>メタン 総排出量</a:t>
          </a:r>
        </a:p>
        <a:p xmlns:a="http://schemas.openxmlformats.org/drawingml/2006/main">
          <a:pPr algn="ctr"/>
          <a:endParaRPr kumimoji="1" lang="en-US" altLang="ja-JP" sz="1400"/>
        </a:p>
        <a:p xmlns:a="http://schemas.openxmlformats.org/drawingml/2006/main">
          <a:pPr algn="ctr"/>
          <a:endParaRPr kumimoji="1" lang="en-US" altLang="ja-JP" sz="1400"/>
        </a:p>
        <a:p xmlns:a="http://schemas.openxmlformats.org/drawingml/2006/main">
          <a:pPr algn="ctr"/>
          <a:r>
            <a:rPr kumimoji="1" lang="ja-JP" altLang="en-US" sz="1100"/>
            <a:t>（</a:t>
          </a:r>
          <a:r>
            <a:rPr kumimoji="1" lang="en-US" altLang="ja-JP" sz="1100"/>
            <a:t>CO</a:t>
          </a:r>
          <a:r>
            <a:rPr kumimoji="1" lang="en-US" altLang="ja-JP" sz="800"/>
            <a:t>2</a:t>
          </a:r>
          <a:r>
            <a:rPr kumimoji="1" lang="ja-JP" altLang="en-US" sz="1100"/>
            <a:t>換算）</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0.55017</cdr:x>
      <cdr:y>0.11536</cdr:y>
    </cdr:from>
    <cdr:to>
      <cdr:x>0.60839</cdr:x>
      <cdr:y>0.15726</cdr:y>
    </cdr:to>
    <cdr:cxnSp macro="">
      <cdr:nvCxnSpPr>
        <cdr:cNvPr id="5" name="直線コネクタ 4">
          <a:extLst xmlns:a="http://schemas.openxmlformats.org/drawingml/2006/main">
            <a:ext uri="{FF2B5EF4-FFF2-40B4-BE49-F238E27FC236}">
              <a16:creationId xmlns:a16="http://schemas.microsoft.com/office/drawing/2014/main" id="{D17F4758-2FF3-4031-9B04-47BB98A3146E}"/>
            </a:ext>
          </a:extLst>
        </cdr:cNvPr>
        <cdr:cNvCxnSpPr/>
      </cdr:nvCxnSpPr>
      <cdr:spPr bwMode="auto">
        <a:xfrm xmlns:a="http://schemas.openxmlformats.org/drawingml/2006/main" flipH="1">
          <a:off x="3211598" y="569987"/>
          <a:ext cx="339866" cy="2070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0.76708</cdr:x>
      <cdr:y>0.66729</cdr:y>
    </cdr:from>
    <cdr:to>
      <cdr:x>0.81818</cdr:x>
      <cdr:y>0.70096</cdr:y>
    </cdr:to>
    <cdr:cxnSp macro="">
      <cdr:nvCxnSpPr>
        <cdr:cNvPr id="12" name="直線コネクタ 11">
          <a:extLst xmlns:a="http://schemas.openxmlformats.org/drawingml/2006/main">
            <a:ext uri="{FF2B5EF4-FFF2-40B4-BE49-F238E27FC236}">
              <a16:creationId xmlns:a16="http://schemas.microsoft.com/office/drawing/2014/main" id="{8416A1B8-6020-4FBA-B1C3-498A3078EA6E}"/>
            </a:ext>
          </a:extLst>
        </cdr:cNvPr>
        <cdr:cNvCxnSpPr/>
      </cdr:nvCxnSpPr>
      <cdr:spPr bwMode="auto">
        <a:xfrm xmlns:a="http://schemas.openxmlformats.org/drawingml/2006/main" flipH="1" flipV="1">
          <a:off x="3971212" y="2850871"/>
          <a:ext cx="264557" cy="14382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0.42165</cdr:x>
      <cdr:y>0.11322</cdr:y>
    </cdr:from>
    <cdr:to>
      <cdr:x>0.51845</cdr:x>
      <cdr:y>0.16394</cdr:y>
    </cdr:to>
    <cdr:cxnSp macro="">
      <cdr:nvCxnSpPr>
        <cdr:cNvPr id="14" name="直線コネクタ 13">
          <a:extLst xmlns:a="http://schemas.openxmlformats.org/drawingml/2006/main">
            <a:ext uri="{FF2B5EF4-FFF2-40B4-BE49-F238E27FC236}">
              <a16:creationId xmlns:a16="http://schemas.microsoft.com/office/drawing/2014/main" id="{08FD7F19-AF0E-41D0-9076-B994DA247CBD}"/>
            </a:ext>
          </a:extLst>
        </cdr:cNvPr>
        <cdr:cNvCxnSpPr/>
      </cdr:nvCxnSpPr>
      <cdr:spPr bwMode="auto">
        <a:xfrm xmlns:a="http://schemas.openxmlformats.org/drawingml/2006/main" flipH="1" flipV="1">
          <a:off x="2461380" y="559404"/>
          <a:ext cx="565053" cy="25060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0.29837</cdr:x>
      <cdr:y>0.18606</cdr:y>
    </cdr:from>
    <cdr:to>
      <cdr:x>0.4508</cdr:x>
      <cdr:y>0.20104</cdr:y>
    </cdr:to>
    <cdr:cxnSp macro="">
      <cdr:nvCxnSpPr>
        <cdr:cNvPr id="16" name="直線コネクタ 15">
          <a:extLst xmlns:a="http://schemas.openxmlformats.org/drawingml/2006/main">
            <a:ext uri="{FF2B5EF4-FFF2-40B4-BE49-F238E27FC236}">
              <a16:creationId xmlns:a16="http://schemas.microsoft.com/office/drawing/2014/main" id="{26DF6D2C-C6B5-4A43-99AE-ECE2E39C6CA9}"/>
            </a:ext>
          </a:extLst>
        </cdr:cNvPr>
        <cdr:cNvCxnSpPr/>
      </cdr:nvCxnSpPr>
      <cdr:spPr bwMode="auto">
        <a:xfrm xmlns:a="http://schemas.openxmlformats.org/drawingml/2006/main" flipH="1">
          <a:off x="1741714" y="919305"/>
          <a:ext cx="889814" cy="740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0.24217</cdr:x>
      <cdr:y>0.43303</cdr:y>
    </cdr:from>
    <cdr:to>
      <cdr:x>0.27601</cdr:x>
      <cdr:y>0.4388</cdr:y>
    </cdr:to>
    <cdr:cxnSp macro="">
      <cdr:nvCxnSpPr>
        <cdr:cNvPr id="18" name="直線コネクタ 17">
          <a:extLst xmlns:a="http://schemas.openxmlformats.org/drawingml/2006/main">
            <a:ext uri="{FF2B5EF4-FFF2-40B4-BE49-F238E27FC236}">
              <a16:creationId xmlns:a16="http://schemas.microsoft.com/office/drawing/2014/main" id="{42D1B4F5-2610-4463-8F19-AABEAAEB3695}"/>
            </a:ext>
          </a:extLst>
        </cdr:cNvPr>
        <cdr:cNvCxnSpPr/>
      </cdr:nvCxnSpPr>
      <cdr:spPr bwMode="auto">
        <a:xfrm xmlns:a="http://schemas.openxmlformats.org/drawingml/2006/main" flipH="1">
          <a:off x="1413630" y="2139560"/>
          <a:ext cx="197568" cy="2851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0.41641</cdr:x>
      <cdr:y>0.38061</cdr:y>
    </cdr:from>
    <cdr:to>
      <cdr:x>0.68011</cdr:x>
      <cdr:y>0.5874</cdr:y>
    </cdr:to>
    <cdr:sp macro="" textlink="">
      <cdr:nvSpPr>
        <cdr:cNvPr id="9" name="テキスト ボックス 2">
          <a:extLst xmlns:a="http://schemas.openxmlformats.org/drawingml/2006/main">
            <a:ext uri="{FF2B5EF4-FFF2-40B4-BE49-F238E27FC236}">
              <a16:creationId xmlns:a16="http://schemas.microsoft.com/office/drawing/2014/main" id="{F639B6DF-7460-46E9-9778-CDBC48DB7354}"/>
            </a:ext>
          </a:extLst>
        </cdr:cNvPr>
        <cdr:cNvSpPr txBox="1"/>
      </cdr:nvSpPr>
      <cdr:spPr>
        <a:xfrm xmlns:a="http://schemas.openxmlformats.org/drawingml/2006/main">
          <a:off x="2153146" y="1630306"/>
          <a:ext cx="1363486" cy="88576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400" b="1"/>
            <a:t>メタン 総排出量</a:t>
          </a:r>
        </a:p>
        <a:p xmlns:a="http://schemas.openxmlformats.org/drawingml/2006/main">
          <a:pPr algn="ctr"/>
          <a:endParaRPr kumimoji="1" lang="en-US" altLang="ja-JP" sz="1600"/>
        </a:p>
        <a:p xmlns:a="http://schemas.openxmlformats.org/drawingml/2006/main">
          <a:pPr algn="ctr"/>
          <a:endParaRPr kumimoji="1" lang="en-US" altLang="ja-JP" sz="1600"/>
        </a:p>
        <a:p xmlns:a="http://schemas.openxmlformats.org/drawingml/2006/main">
          <a:pPr algn="ctr"/>
          <a:r>
            <a:rPr kumimoji="1" lang="ja-JP" altLang="en-US" sz="1100"/>
            <a:t>（</a:t>
          </a:r>
          <a:r>
            <a:rPr kumimoji="1" lang="en-US" altLang="ja-JP" sz="1100"/>
            <a:t>CO</a:t>
          </a:r>
          <a:r>
            <a:rPr kumimoji="1" lang="en-US" altLang="ja-JP" sz="800"/>
            <a:t>2</a:t>
          </a:r>
          <a:r>
            <a:rPr kumimoji="1" lang="ja-JP" altLang="en-US" sz="1100"/>
            <a:t>換算）</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0.55017</cdr:x>
      <cdr:y>0.11951</cdr:y>
    </cdr:from>
    <cdr:to>
      <cdr:x>0.66522</cdr:x>
      <cdr:y>0.15726</cdr:y>
    </cdr:to>
    <cdr:cxnSp macro="">
      <cdr:nvCxnSpPr>
        <cdr:cNvPr id="5" name="直線コネクタ 4">
          <a:extLst xmlns:a="http://schemas.openxmlformats.org/drawingml/2006/main">
            <a:ext uri="{FF2B5EF4-FFF2-40B4-BE49-F238E27FC236}">
              <a16:creationId xmlns:a16="http://schemas.microsoft.com/office/drawing/2014/main" id="{D17F4758-2FF3-4031-9B04-47BB98A3146E}"/>
            </a:ext>
          </a:extLst>
        </cdr:cNvPr>
        <cdr:cNvCxnSpPr/>
      </cdr:nvCxnSpPr>
      <cdr:spPr bwMode="auto">
        <a:xfrm xmlns:a="http://schemas.openxmlformats.org/drawingml/2006/main" flipH="1">
          <a:off x="2181639" y="379384"/>
          <a:ext cx="456227" cy="1198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0.76683</cdr:x>
      <cdr:y>0.66112</cdr:y>
    </cdr:from>
    <cdr:to>
      <cdr:x>0.7956</cdr:x>
      <cdr:y>0.7222</cdr:y>
    </cdr:to>
    <cdr:cxnSp macro="">
      <cdr:nvCxnSpPr>
        <cdr:cNvPr id="12" name="直線コネクタ 11">
          <a:extLst xmlns:a="http://schemas.openxmlformats.org/drawingml/2006/main">
            <a:ext uri="{FF2B5EF4-FFF2-40B4-BE49-F238E27FC236}">
              <a16:creationId xmlns:a16="http://schemas.microsoft.com/office/drawing/2014/main" id="{8416A1B8-6020-4FBA-B1C3-498A3078EA6E}"/>
            </a:ext>
          </a:extLst>
        </cdr:cNvPr>
        <cdr:cNvCxnSpPr/>
      </cdr:nvCxnSpPr>
      <cdr:spPr bwMode="auto">
        <a:xfrm xmlns:a="http://schemas.openxmlformats.org/drawingml/2006/main" flipH="1" flipV="1">
          <a:off x="3040772" y="2098771"/>
          <a:ext cx="114084" cy="19390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0.48267</cdr:x>
      <cdr:y>0.11951</cdr:y>
    </cdr:from>
    <cdr:to>
      <cdr:x>0.51845</cdr:x>
      <cdr:y>0.16394</cdr:y>
    </cdr:to>
    <cdr:cxnSp macro="">
      <cdr:nvCxnSpPr>
        <cdr:cNvPr id="14" name="直線コネクタ 13">
          <a:extLst xmlns:a="http://schemas.openxmlformats.org/drawingml/2006/main">
            <a:ext uri="{FF2B5EF4-FFF2-40B4-BE49-F238E27FC236}">
              <a16:creationId xmlns:a16="http://schemas.microsoft.com/office/drawing/2014/main" id="{08FD7F19-AF0E-41D0-9076-B994DA247CBD}"/>
            </a:ext>
          </a:extLst>
        </cdr:cNvPr>
        <cdr:cNvCxnSpPr/>
      </cdr:nvCxnSpPr>
      <cdr:spPr bwMode="auto">
        <a:xfrm xmlns:a="http://schemas.openxmlformats.org/drawingml/2006/main" flipH="1" flipV="1">
          <a:off x="1913966" y="379384"/>
          <a:ext cx="141890" cy="1410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0.29691</cdr:x>
      <cdr:y>0.18606</cdr:y>
    </cdr:from>
    <cdr:to>
      <cdr:x>0.4508</cdr:x>
      <cdr:y>0.18752</cdr:y>
    </cdr:to>
    <cdr:cxnSp macro="">
      <cdr:nvCxnSpPr>
        <cdr:cNvPr id="16" name="直線コネクタ 15">
          <a:extLst xmlns:a="http://schemas.openxmlformats.org/drawingml/2006/main">
            <a:ext uri="{FF2B5EF4-FFF2-40B4-BE49-F238E27FC236}">
              <a16:creationId xmlns:a16="http://schemas.microsoft.com/office/drawing/2014/main" id="{26DF6D2C-C6B5-4A43-99AE-ECE2E39C6CA9}"/>
            </a:ext>
          </a:extLst>
        </cdr:cNvPr>
        <cdr:cNvCxnSpPr/>
      </cdr:nvCxnSpPr>
      <cdr:spPr bwMode="auto">
        <a:xfrm xmlns:a="http://schemas.openxmlformats.org/drawingml/2006/main" flipH="1">
          <a:off x="1177366" y="590660"/>
          <a:ext cx="610232" cy="46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0.18973</cdr:x>
      <cdr:y>0.43303</cdr:y>
    </cdr:from>
    <cdr:to>
      <cdr:x>0.27601</cdr:x>
      <cdr:y>0.45776</cdr:y>
    </cdr:to>
    <cdr:cxnSp macro="">
      <cdr:nvCxnSpPr>
        <cdr:cNvPr id="18" name="直線コネクタ 17">
          <a:extLst xmlns:a="http://schemas.openxmlformats.org/drawingml/2006/main">
            <a:ext uri="{FF2B5EF4-FFF2-40B4-BE49-F238E27FC236}">
              <a16:creationId xmlns:a16="http://schemas.microsoft.com/office/drawing/2014/main" id="{42D1B4F5-2610-4463-8F19-AABEAAEB3695}"/>
            </a:ext>
          </a:extLst>
        </cdr:cNvPr>
        <cdr:cNvCxnSpPr/>
      </cdr:nvCxnSpPr>
      <cdr:spPr bwMode="auto">
        <a:xfrm xmlns:a="http://schemas.openxmlformats.org/drawingml/2006/main" flipH="1">
          <a:off x="895351" y="1764754"/>
          <a:ext cx="407111" cy="1007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0.39365</cdr:x>
      <cdr:y>0.3548</cdr:y>
    </cdr:from>
    <cdr:to>
      <cdr:x>0.70683</cdr:x>
      <cdr:y>0.63651</cdr:y>
    </cdr:to>
    <cdr:sp macro="" textlink="">
      <cdr:nvSpPr>
        <cdr:cNvPr id="9" name="テキスト ボックス 2">
          <a:extLst xmlns:a="http://schemas.openxmlformats.org/drawingml/2006/main">
            <a:ext uri="{FF2B5EF4-FFF2-40B4-BE49-F238E27FC236}">
              <a16:creationId xmlns:a16="http://schemas.microsoft.com/office/drawing/2014/main" id="{F639B6DF-7460-46E9-9778-CDBC48DB7354}"/>
            </a:ext>
          </a:extLst>
        </cdr:cNvPr>
        <cdr:cNvSpPr txBox="1"/>
      </cdr:nvSpPr>
      <cdr:spPr>
        <a:xfrm xmlns:a="http://schemas.openxmlformats.org/drawingml/2006/main">
          <a:off x="1556608" y="1130286"/>
          <a:ext cx="1238399" cy="8974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b="1"/>
            <a:t>メタン 総排出量</a:t>
          </a:r>
        </a:p>
        <a:p xmlns:a="http://schemas.openxmlformats.org/drawingml/2006/main">
          <a:pPr algn="ctr"/>
          <a:endParaRPr kumimoji="1" lang="en-US" altLang="ja-JP" sz="1400"/>
        </a:p>
        <a:p xmlns:a="http://schemas.openxmlformats.org/drawingml/2006/main">
          <a:pPr algn="ctr"/>
          <a:endParaRPr kumimoji="1" lang="en-US" altLang="ja-JP" sz="1400"/>
        </a:p>
        <a:p xmlns:a="http://schemas.openxmlformats.org/drawingml/2006/main">
          <a:pPr algn="ctr"/>
          <a:r>
            <a:rPr kumimoji="1" lang="ja-JP" altLang="en-US" sz="1100"/>
            <a:t>（</a:t>
          </a:r>
          <a:r>
            <a:rPr kumimoji="1" lang="en-US" altLang="ja-JP" sz="1100"/>
            <a:t>CO</a:t>
          </a:r>
          <a:r>
            <a:rPr kumimoji="1" lang="en-US" altLang="ja-JP" sz="800"/>
            <a:t>2</a:t>
          </a:r>
          <a:r>
            <a:rPr kumimoji="1" lang="ja-JP" altLang="en-US" sz="1100"/>
            <a:t>換算）</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58</xdr:col>
      <xdr:colOff>188397</xdr:colOff>
      <xdr:row>33</xdr:row>
      <xdr:rowOff>125365</xdr:rowOff>
    </xdr:from>
    <xdr:to>
      <xdr:col>63</xdr:col>
      <xdr:colOff>523173</xdr:colOff>
      <xdr:row>52</xdr:row>
      <xdr:rowOff>46924</xdr:rowOff>
    </xdr:to>
    <xdr:graphicFrame macro="">
      <xdr:nvGraphicFramePr>
        <xdr:cNvPr id="3" name="Chart 1">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151979</xdr:colOff>
      <xdr:row>0</xdr:row>
      <xdr:rowOff>17431</xdr:rowOff>
    </xdr:from>
    <xdr:to>
      <xdr:col>64</xdr:col>
      <xdr:colOff>566600</xdr:colOff>
      <xdr:row>20</xdr:row>
      <xdr:rowOff>156883</xdr:rowOff>
    </xdr:to>
    <xdr:graphicFrame macro="">
      <xdr:nvGraphicFramePr>
        <xdr:cNvPr id="11" name="Chart 1">
          <a:extLst>
            <a:ext uri="{FF2B5EF4-FFF2-40B4-BE49-F238E27FC236}">
              <a16:creationId xmlns:a16="http://schemas.microsoft.com/office/drawing/2014/main" id="{EA51884E-E179-4613-97DC-C8F21F349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58</xdr:col>
      <xdr:colOff>161084</xdr:colOff>
      <xdr:row>18</xdr:row>
      <xdr:rowOff>137585</xdr:rowOff>
    </xdr:from>
    <xdr:to>
      <xdr:col>63</xdr:col>
      <xdr:colOff>519672</xdr:colOff>
      <xdr:row>36</xdr:row>
      <xdr:rowOff>140075</xdr:rowOff>
    </xdr:to>
    <xdr:graphicFrame macro="">
      <xdr:nvGraphicFramePr>
        <xdr:cNvPr id="12" name="Chart 1">
          <a:extLst>
            <a:ext uri="{FF2B5EF4-FFF2-40B4-BE49-F238E27FC236}">
              <a16:creationId xmlns:a16="http://schemas.microsoft.com/office/drawing/2014/main" id="{EF0833CC-85CB-47E4-9BE1-678074D475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0.67203</cdr:x>
      <cdr:y>0.27195</cdr:y>
    </cdr:from>
    <cdr:to>
      <cdr:x>0.72727</cdr:x>
      <cdr:y>0.30169</cdr:y>
    </cdr:to>
    <cdr:cxnSp macro="">
      <cdr:nvCxnSpPr>
        <cdr:cNvPr id="4" name="直線コネクタ 3">
          <a:extLst xmlns:a="http://schemas.openxmlformats.org/drawingml/2006/main">
            <a:ext uri="{FF2B5EF4-FFF2-40B4-BE49-F238E27FC236}">
              <a16:creationId xmlns:a16="http://schemas.microsoft.com/office/drawing/2014/main" id="{891E99FB-CB2F-4238-AF3A-39620DDD7D90}"/>
            </a:ext>
          </a:extLst>
        </cdr:cNvPr>
        <cdr:cNvCxnSpPr/>
      </cdr:nvCxnSpPr>
      <cdr:spPr bwMode="auto">
        <a:xfrm xmlns:a="http://schemas.openxmlformats.org/drawingml/2006/main" flipH="1">
          <a:off x="2894724" y="1016000"/>
          <a:ext cx="237944" cy="11109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0.31187</cdr:x>
      <cdr:y>0.20603</cdr:y>
    </cdr:from>
    <cdr:to>
      <cdr:x>0.37625</cdr:x>
      <cdr:y>0.2284</cdr:y>
    </cdr:to>
    <cdr:cxnSp macro="">
      <cdr:nvCxnSpPr>
        <cdr:cNvPr id="6" name="直線コネクタ 5">
          <a:extLst xmlns:a="http://schemas.openxmlformats.org/drawingml/2006/main">
            <a:ext uri="{FF2B5EF4-FFF2-40B4-BE49-F238E27FC236}">
              <a16:creationId xmlns:a16="http://schemas.microsoft.com/office/drawing/2014/main" id="{9A78746F-E706-4F6B-BADA-53CBBF90D4EF}"/>
            </a:ext>
          </a:extLst>
        </cdr:cNvPr>
        <cdr:cNvCxnSpPr/>
      </cdr:nvCxnSpPr>
      <cdr:spPr bwMode="auto">
        <a:xfrm xmlns:a="http://schemas.openxmlformats.org/drawingml/2006/main">
          <a:off x="1640418" y="889000"/>
          <a:ext cx="338617" cy="965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0.17611</cdr:x>
      <cdr:y>0.43642</cdr:y>
    </cdr:from>
    <cdr:to>
      <cdr:x>0.24049</cdr:x>
      <cdr:y>0.46831</cdr:y>
    </cdr:to>
    <cdr:cxnSp macro="">
      <cdr:nvCxnSpPr>
        <cdr:cNvPr id="8" name="直線コネクタ 7">
          <a:extLst xmlns:a="http://schemas.openxmlformats.org/drawingml/2006/main">
            <a:ext uri="{FF2B5EF4-FFF2-40B4-BE49-F238E27FC236}">
              <a16:creationId xmlns:a16="http://schemas.microsoft.com/office/drawing/2014/main" id="{B5249785-2E66-4C55-A4B1-B63487889FF1}"/>
            </a:ext>
          </a:extLst>
        </cdr:cNvPr>
        <cdr:cNvCxnSpPr/>
      </cdr:nvCxnSpPr>
      <cdr:spPr bwMode="auto">
        <a:xfrm xmlns:a="http://schemas.openxmlformats.org/drawingml/2006/main">
          <a:off x="792111" y="1630441"/>
          <a:ext cx="289604" cy="1191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0.23312</cdr:x>
      <cdr:y>0.68706</cdr:y>
    </cdr:from>
    <cdr:to>
      <cdr:x>0.28211</cdr:x>
      <cdr:y>0.72451</cdr:y>
    </cdr:to>
    <cdr:cxnSp macro="">
      <cdr:nvCxnSpPr>
        <cdr:cNvPr id="10" name="直線コネクタ 9">
          <a:extLst xmlns:a="http://schemas.openxmlformats.org/drawingml/2006/main">
            <a:ext uri="{FF2B5EF4-FFF2-40B4-BE49-F238E27FC236}">
              <a16:creationId xmlns:a16="http://schemas.microsoft.com/office/drawing/2014/main" id="{DCAB384D-D508-4392-8AAD-F97CD9938FB8}"/>
            </a:ext>
          </a:extLst>
        </cdr:cNvPr>
        <cdr:cNvCxnSpPr/>
      </cdr:nvCxnSpPr>
      <cdr:spPr bwMode="auto">
        <a:xfrm xmlns:a="http://schemas.openxmlformats.org/drawingml/2006/main" flipV="1">
          <a:off x="1048565" y="2566785"/>
          <a:ext cx="220352" cy="13991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0.31049</cdr:x>
      <cdr:y>0.41006</cdr:y>
    </cdr:from>
    <cdr:to>
      <cdr:x>0.65788</cdr:x>
      <cdr:y>0.64612</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1220360" y="1378804"/>
          <a:ext cx="1365398" cy="79373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1"/>
            <a:t>一酸化二窒素</a:t>
          </a:r>
          <a:r>
            <a:rPr kumimoji="1" lang="en-US" altLang="ja-JP" sz="900" b="1" baseline="0"/>
            <a:t> </a:t>
          </a:r>
          <a:r>
            <a:rPr kumimoji="1" lang="ja-JP" altLang="en-US" sz="900" b="1"/>
            <a:t>総排出量</a:t>
          </a:r>
        </a:p>
        <a:p xmlns:a="http://schemas.openxmlformats.org/drawingml/2006/main">
          <a:pPr algn="ctr"/>
          <a:endParaRPr kumimoji="1" lang="en-US" altLang="ja-JP" sz="1200"/>
        </a:p>
        <a:p xmlns:a="http://schemas.openxmlformats.org/drawingml/2006/main">
          <a:pPr algn="ctr"/>
          <a:endParaRPr kumimoji="1" lang="en-US" altLang="ja-JP" sz="1200"/>
        </a:p>
        <a:p xmlns:a="http://schemas.openxmlformats.org/drawingml/2006/main">
          <a:pPr algn="ctr"/>
          <a:r>
            <a:rPr kumimoji="1" lang="ja-JP" altLang="en-US" sz="1100" u="none"/>
            <a:t>（</a:t>
          </a:r>
          <a:r>
            <a:rPr kumimoji="1" lang="en-US" altLang="ja-JP" sz="1100" u="none"/>
            <a:t>CO</a:t>
          </a:r>
          <a:r>
            <a:rPr kumimoji="1" lang="en-US" altLang="ja-JP" sz="800" u="none"/>
            <a:t>2</a:t>
          </a:r>
          <a:r>
            <a:rPr kumimoji="1" lang="ja-JP" altLang="en-US" sz="1100" u="none"/>
            <a:t>換算）</a:t>
          </a:r>
        </a:p>
      </cdr:txBody>
    </cdr:sp>
  </cdr:relSizeAnchor>
</c:userShapes>
</file>

<file path=xl/drawings/drawing2.xml><?xml version="1.0" encoding="utf-8"?>
<c:userShapes xmlns:c="http://schemas.openxmlformats.org/drawingml/2006/chart">
  <cdr:relSizeAnchor xmlns:cdr="http://schemas.openxmlformats.org/drawingml/2006/chartDrawing">
    <cdr:from>
      <cdr:x>0.04951</cdr:x>
      <cdr:y>0.70357</cdr:y>
    </cdr:from>
    <cdr:to>
      <cdr:x>0.12421</cdr:x>
      <cdr:y>0.76539</cdr:y>
    </cdr:to>
    <cdr:sp macro="" textlink="">
      <cdr:nvSpPr>
        <cdr:cNvPr id="373770" name="Rectangle 10">
          <a:extLst xmlns:a="http://schemas.openxmlformats.org/drawingml/2006/main">
            <a:ext uri="{FF2B5EF4-FFF2-40B4-BE49-F238E27FC236}">
              <a16:creationId xmlns:a16="http://schemas.microsoft.com/office/drawing/2014/main" id="{12E96877-2478-4484-BA21-22E65814F55A}"/>
            </a:ext>
          </a:extLst>
        </cdr:cNvPr>
        <cdr:cNvSpPr>
          <a:spLocks xmlns:a="http://schemas.openxmlformats.org/drawingml/2006/main" noChangeArrowheads="1"/>
        </cdr:cNvSpPr>
      </cdr:nvSpPr>
      <cdr:spPr bwMode="auto">
        <a:xfrm xmlns:a="http://schemas.openxmlformats.org/drawingml/2006/main">
          <a:off x="355269" y="3799752"/>
          <a:ext cx="536024" cy="333870"/>
        </a:xfrm>
        <a:prstGeom xmlns:a="http://schemas.openxmlformats.org/drawingml/2006/main" prst="rect">
          <a:avLst/>
        </a:prstGeom>
        <a:solidFill xmlns:a="http://schemas.openxmlformats.org/drawingml/2006/main">
          <a:srgbClr val="FFFFFF"/>
        </a:solidFill>
        <a:ln xmlns:a="http://schemas.openxmlformats.org/drawingml/2006/main" w="38100" cmpd="dbl"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1">
            <a:defRPr sz="1000"/>
          </a:pPr>
          <a:r>
            <a:rPr lang="ja-JP" altLang="en-US" sz="1050" b="0" i="0" strike="noStrike">
              <a:solidFill>
                <a:srgbClr val="000000"/>
              </a:solidFill>
              <a:latin typeface="ＭＳ Ｐゴシック"/>
              <a:ea typeface="ＭＳ Ｐゴシック"/>
            </a:rPr>
            <a:t>　</a:t>
          </a:r>
          <a:r>
            <a:rPr lang="en-US" altLang="ja-JP" sz="1050" b="0" i="0" strike="noStrike">
              <a:solidFill>
                <a:srgbClr val="000000"/>
              </a:solidFill>
              <a:latin typeface="Arial"/>
              <a:cs typeface="Arial"/>
            </a:rPr>
            <a:t>0</a:t>
          </a:r>
        </a:p>
      </cdr:txBody>
    </cdr:sp>
  </cdr:relSizeAnchor>
  <cdr:relSizeAnchor xmlns:cdr="http://schemas.openxmlformats.org/drawingml/2006/chartDrawing">
    <cdr:from>
      <cdr:x>0.02026</cdr:x>
      <cdr:y>0.12811</cdr:y>
    </cdr:from>
    <cdr:to>
      <cdr:x>0.07031</cdr:x>
      <cdr:y>0.71354</cdr:y>
    </cdr:to>
    <cdr:sp macro="" textlink="">
      <cdr:nvSpPr>
        <cdr:cNvPr id="4" name="テキスト ボックス 1">
          <a:extLst xmlns:a="http://schemas.openxmlformats.org/drawingml/2006/main">
            <a:ext uri="{FF2B5EF4-FFF2-40B4-BE49-F238E27FC236}">
              <a16:creationId xmlns:a16="http://schemas.microsoft.com/office/drawing/2014/main" id="{1B1FD0C8-110D-42D3-8A96-0A503D4737DF}"/>
            </a:ext>
          </a:extLst>
        </cdr:cNvPr>
        <cdr:cNvSpPr txBox="1"/>
      </cdr:nvSpPr>
      <cdr:spPr>
        <a:xfrm xmlns:a="http://schemas.openxmlformats.org/drawingml/2006/main" rot="16200000">
          <a:off x="-1194126" y="2004782"/>
          <a:ext cx="3036883" cy="3568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温室効果ガス排出量（百万トン</a:t>
          </a:r>
          <a:r>
            <a:rPr lang="en-US" altLang="ja-JP" sz="1200"/>
            <a:t>CO</a:t>
          </a:r>
          <a:r>
            <a:rPr lang="en-US" altLang="ja-JP" sz="1200" baseline="-25000"/>
            <a:t>2 </a:t>
          </a:r>
          <a:r>
            <a:rPr lang="ja-JP" altLang="en-US" sz="1200" baseline="0"/>
            <a:t>換算</a:t>
          </a:r>
          <a:r>
            <a:rPr lang="ja-JP" altLang="en-US" sz="1200"/>
            <a:t>）</a:t>
          </a:r>
        </a:p>
      </cdr:txBody>
    </cdr:sp>
  </cdr:relSizeAnchor>
  <cdr:relSizeAnchor xmlns:cdr="http://schemas.openxmlformats.org/drawingml/2006/chartDrawing">
    <cdr:from>
      <cdr:x>0.8624</cdr:x>
      <cdr:y>0.10116</cdr:y>
    </cdr:from>
    <cdr:to>
      <cdr:x>0.99969</cdr:x>
      <cdr:y>0.13613</cdr:y>
    </cdr:to>
    <cdr:sp macro="" textlink="">
      <cdr:nvSpPr>
        <cdr:cNvPr id="2" name="テキスト ボックス 1">
          <a:extLst xmlns:a="http://schemas.openxmlformats.org/drawingml/2006/main">
            <a:ext uri="{FF2B5EF4-FFF2-40B4-BE49-F238E27FC236}">
              <a16:creationId xmlns:a16="http://schemas.microsoft.com/office/drawing/2014/main" id="{2669177A-9281-4D1B-ABA1-A2E9BDDD375D}"/>
            </a:ext>
          </a:extLst>
        </cdr:cNvPr>
        <cdr:cNvSpPr txBox="1"/>
      </cdr:nvSpPr>
      <cdr:spPr>
        <a:xfrm xmlns:a="http://schemas.openxmlformats.org/drawingml/2006/main">
          <a:off x="6262891" y="546353"/>
          <a:ext cx="997019" cy="1888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000"/>
            <a:t>※2005</a:t>
          </a:r>
          <a:r>
            <a:rPr lang="ja-JP" altLang="en-US" sz="1000"/>
            <a:t>年度比</a:t>
          </a:r>
        </a:p>
      </cdr:txBody>
    </cdr:sp>
  </cdr:relSizeAnchor>
  <cdr:relSizeAnchor xmlns:cdr="http://schemas.openxmlformats.org/drawingml/2006/chartDrawing">
    <cdr:from>
      <cdr:x>0.12264</cdr:x>
      <cdr:y>0.67086</cdr:y>
    </cdr:from>
    <cdr:to>
      <cdr:x>0.89224</cdr:x>
      <cdr:y>0.70073</cdr:y>
    </cdr:to>
    <cdr:grpSp>
      <cdr:nvGrpSpPr>
        <cdr:cNvPr id="6" name="Group 14">
          <a:extLst xmlns:a="http://schemas.openxmlformats.org/drawingml/2006/main">
            <a:ext uri="{FF2B5EF4-FFF2-40B4-BE49-F238E27FC236}">
              <a16:creationId xmlns:a16="http://schemas.microsoft.com/office/drawing/2014/main" id="{5B5DBAAD-0FFF-43FB-8EF3-BFEEE3C93AC7}"/>
            </a:ext>
          </a:extLst>
        </cdr:cNvPr>
        <cdr:cNvGrpSpPr>
          <a:grpSpLocks xmlns:a="http://schemas.openxmlformats.org/drawingml/2006/main"/>
        </cdr:cNvGrpSpPr>
      </cdr:nvGrpSpPr>
      <cdr:grpSpPr bwMode="auto">
        <a:xfrm xmlns:a="http://schemas.openxmlformats.org/drawingml/2006/main">
          <a:off x="886796" y="3501151"/>
          <a:ext cx="5564889" cy="155889"/>
          <a:chOff x="0" y="0"/>
          <a:chExt cx="2253299" cy="12986"/>
        </a:xfrm>
      </cdr:grpSpPr>
      <cdr:pic>
        <cdr:nvPicPr>
          <cdr:cNvPr id="7" name="Picture 10">
            <a:extLst xmlns:a="http://schemas.openxmlformats.org/drawingml/2006/main">
              <a:ext uri="{FF2B5EF4-FFF2-40B4-BE49-F238E27FC236}">
                <a16:creationId xmlns:a16="http://schemas.microsoft.com/office/drawing/2014/main" id="{7D5F9F36-CDEF-44DD-8C07-415840B448F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0"/>
            <a:ext cx="1001127" cy="1298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8" name="Picture 12">
            <a:extLst xmlns:a="http://schemas.openxmlformats.org/drawingml/2006/main">
              <a:ext uri="{FF2B5EF4-FFF2-40B4-BE49-F238E27FC236}">
                <a16:creationId xmlns:a16="http://schemas.microsoft.com/office/drawing/2014/main" id="{613F73AC-B8C6-4A42-9885-318054B5A76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001127" y="0"/>
            <a:ext cx="1001127" cy="1298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9" name="Picture 13">
            <a:extLst xmlns:a="http://schemas.openxmlformats.org/drawingml/2006/main">
              <a:ext uri="{FF2B5EF4-FFF2-40B4-BE49-F238E27FC236}">
                <a16:creationId xmlns:a16="http://schemas.microsoft.com/office/drawing/2014/main" id="{677DAA05-2C9C-433D-9783-8C7BE8C64E5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252935" y="0"/>
            <a:ext cx="1000364" cy="1298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grpSp>
  </cdr:relSizeAnchor>
  <cdr:relSizeAnchor xmlns:cdr="http://schemas.openxmlformats.org/drawingml/2006/chartDrawing">
    <cdr:from>
      <cdr:x>0.91296</cdr:x>
      <cdr:y>0.20041</cdr:y>
    </cdr:from>
    <cdr:to>
      <cdr:x>0.95133</cdr:x>
      <cdr:y>0.24274</cdr:y>
    </cdr:to>
    <cdr:sp macro="" textlink="">
      <cdr:nvSpPr>
        <cdr:cNvPr id="10" name="Text Box 17">
          <a:extLst xmlns:a="http://schemas.openxmlformats.org/drawingml/2006/main">
            <a:ext uri="{FF2B5EF4-FFF2-40B4-BE49-F238E27FC236}">
              <a16:creationId xmlns:a16="http://schemas.microsoft.com/office/drawing/2014/main" id="{057FD380-55F9-430E-BCD0-EB4C4EC8B857}"/>
            </a:ext>
          </a:extLst>
        </cdr:cNvPr>
        <cdr:cNvSpPr txBox="1">
          <a:spLocks xmlns:a="http://schemas.openxmlformats.org/drawingml/2006/main" noChangeArrowheads="1"/>
        </cdr:cNvSpPr>
      </cdr:nvSpPr>
      <cdr:spPr bwMode="auto">
        <a:xfrm xmlns:a="http://schemas.openxmlformats.org/drawingml/2006/main">
          <a:off x="6872293" y="1169866"/>
          <a:ext cx="288829" cy="247101"/>
        </a:xfrm>
        <a:prstGeom xmlns:a="http://schemas.openxmlformats.org/drawingml/2006/main" prst="rect">
          <a:avLst/>
        </a:prstGeom>
        <a:noFill xmlns:a="http://schemas.openxmlformats.org/drawingml/2006/main"/>
        <a:ln xmlns:a="http://schemas.openxmlformats.org/drawingml/2006/main" w="38100" cmpd="dbl" algn="ctr">
          <a:noFill/>
          <a:miter lim="800000"/>
          <a:headEnd/>
          <a:tailEnd/>
        </a:ln>
        <a:effectLst xmlns:a="http://schemas.openxmlformats.org/drawingml/2006/main"/>
      </cdr:spPr>
      <cdr:txBody>
        <a:bodyPr xmlns:a="http://schemas.openxmlformats.org/drawingml/2006/main" wrap="square" lIns="27432"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altLang="ja-JP" sz="1200" b="0" i="0" strike="noStrike">
              <a:solidFill>
                <a:srgbClr val="000000"/>
              </a:solidFill>
              <a:latin typeface="ＭＳ Ｐゴシック"/>
              <a:ea typeface="ＭＳ Ｐゴシック"/>
            </a:rPr>
            <a:t>0%</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0.69167</cdr:x>
      <cdr:y>0.28229</cdr:y>
    </cdr:from>
    <cdr:to>
      <cdr:x>0.72292</cdr:x>
      <cdr:y>0.32596</cdr:y>
    </cdr:to>
    <cdr:cxnSp macro="">
      <cdr:nvCxnSpPr>
        <cdr:cNvPr id="4" name="直線コネクタ 3">
          <a:extLst xmlns:a="http://schemas.openxmlformats.org/drawingml/2006/main">
            <a:ext uri="{FF2B5EF4-FFF2-40B4-BE49-F238E27FC236}">
              <a16:creationId xmlns:a16="http://schemas.microsoft.com/office/drawing/2014/main" id="{891E99FB-CB2F-4238-AF3A-39620DDD7D90}"/>
            </a:ext>
          </a:extLst>
        </cdr:cNvPr>
        <cdr:cNvCxnSpPr/>
      </cdr:nvCxnSpPr>
      <cdr:spPr bwMode="auto">
        <a:xfrm xmlns:a="http://schemas.openxmlformats.org/drawingml/2006/main" flipH="1">
          <a:off x="3720373" y="1159187"/>
          <a:ext cx="168068" cy="17931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0.38636</cdr:x>
      <cdr:y>0.18018</cdr:y>
    </cdr:from>
    <cdr:to>
      <cdr:x>0.42917</cdr:x>
      <cdr:y>0.20861</cdr:y>
    </cdr:to>
    <cdr:cxnSp macro="">
      <cdr:nvCxnSpPr>
        <cdr:cNvPr id="6" name="直線コネクタ 5">
          <a:extLst xmlns:a="http://schemas.openxmlformats.org/drawingml/2006/main">
            <a:ext uri="{FF2B5EF4-FFF2-40B4-BE49-F238E27FC236}">
              <a16:creationId xmlns:a16="http://schemas.microsoft.com/office/drawing/2014/main" id="{9A78746F-E706-4F6B-BADA-53CBBF90D4EF}"/>
            </a:ext>
          </a:extLst>
        </cdr:cNvPr>
        <cdr:cNvCxnSpPr/>
      </cdr:nvCxnSpPr>
      <cdr:spPr bwMode="auto">
        <a:xfrm xmlns:a="http://schemas.openxmlformats.org/drawingml/2006/main">
          <a:off x="2078163" y="739879"/>
          <a:ext cx="230249" cy="1167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0.23542</cdr:x>
      <cdr:y>0.36143</cdr:y>
    </cdr:from>
    <cdr:to>
      <cdr:x>0.2625</cdr:x>
      <cdr:y>0.37235</cdr:y>
    </cdr:to>
    <cdr:cxnSp macro="">
      <cdr:nvCxnSpPr>
        <cdr:cNvPr id="8" name="直線コネクタ 7">
          <a:extLst xmlns:a="http://schemas.openxmlformats.org/drawingml/2006/main">
            <a:ext uri="{FF2B5EF4-FFF2-40B4-BE49-F238E27FC236}">
              <a16:creationId xmlns:a16="http://schemas.microsoft.com/office/drawing/2014/main" id="{B5249785-2E66-4C55-A4B1-B63487889FF1}"/>
            </a:ext>
          </a:extLst>
        </cdr:cNvPr>
        <cdr:cNvCxnSpPr/>
      </cdr:nvCxnSpPr>
      <cdr:spPr bwMode="auto">
        <a:xfrm xmlns:a="http://schemas.openxmlformats.org/drawingml/2006/main">
          <a:off x="1266265" y="1484157"/>
          <a:ext cx="145677" cy="448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0.22917</cdr:x>
      <cdr:y>0.6889</cdr:y>
    </cdr:from>
    <cdr:to>
      <cdr:x>0.25417</cdr:x>
      <cdr:y>0.69982</cdr:y>
    </cdr:to>
    <cdr:cxnSp macro="">
      <cdr:nvCxnSpPr>
        <cdr:cNvPr id="10" name="直線コネクタ 9">
          <a:extLst xmlns:a="http://schemas.openxmlformats.org/drawingml/2006/main">
            <a:ext uri="{FF2B5EF4-FFF2-40B4-BE49-F238E27FC236}">
              <a16:creationId xmlns:a16="http://schemas.microsoft.com/office/drawing/2014/main" id="{DCAB384D-D508-4392-8AAD-F97CD9938FB8}"/>
            </a:ext>
          </a:extLst>
        </cdr:cNvPr>
        <cdr:cNvCxnSpPr/>
      </cdr:nvCxnSpPr>
      <cdr:spPr bwMode="auto">
        <a:xfrm xmlns:a="http://schemas.openxmlformats.org/drawingml/2006/main" flipV="1">
          <a:off x="1232648" y="2828862"/>
          <a:ext cx="134470" cy="448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0.29988</cdr:x>
      <cdr:y>0.43011</cdr:y>
    </cdr:from>
    <cdr:to>
      <cdr:x>0.67692</cdr:x>
      <cdr:y>0.68028</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1631078" y="1765252"/>
          <a:ext cx="2050754" cy="102675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400" b="1"/>
            <a:t>一酸化二窒素 総排出量</a:t>
          </a:r>
        </a:p>
        <a:p xmlns:a="http://schemas.openxmlformats.org/drawingml/2006/main">
          <a:pPr algn="ctr"/>
          <a:endParaRPr kumimoji="1" lang="en-US" altLang="ja-JP" sz="1600"/>
        </a:p>
        <a:p xmlns:a="http://schemas.openxmlformats.org/drawingml/2006/main">
          <a:pPr algn="ctr"/>
          <a:endParaRPr kumimoji="1" lang="en-US" altLang="ja-JP" sz="1600"/>
        </a:p>
        <a:p xmlns:a="http://schemas.openxmlformats.org/drawingml/2006/main">
          <a:pPr algn="ctr"/>
          <a:r>
            <a:rPr kumimoji="1" lang="ja-JP" altLang="en-US" sz="1200"/>
            <a:t>（</a:t>
          </a:r>
          <a:r>
            <a:rPr kumimoji="1" lang="en-US" altLang="ja-JP" sz="1200"/>
            <a:t>CO</a:t>
          </a:r>
          <a:r>
            <a:rPr kumimoji="1" lang="en-US" altLang="ja-JP" sz="900"/>
            <a:t>2</a:t>
          </a:r>
          <a:r>
            <a:rPr kumimoji="1" lang="ja-JP" altLang="en-US" sz="1200"/>
            <a:t>換算）</a:t>
          </a: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0.67203</cdr:x>
      <cdr:y>0.27195</cdr:y>
    </cdr:from>
    <cdr:to>
      <cdr:x>0.72727</cdr:x>
      <cdr:y>0.30169</cdr:y>
    </cdr:to>
    <cdr:cxnSp macro="">
      <cdr:nvCxnSpPr>
        <cdr:cNvPr id="4" name="直線コネクタ 3">
          <a:extLst xmlns:a="http://schemas.openxmlformats.org/drawingml/2006/main">
            <a:ext uri="{FF2B5EF4-FFF2-40B4-BE49-F238E27FC236}">
              <a16:creationId xmlns:a16="http://schemas.microsoft.com/office/drawing/2014/main" id="{891E99FB-CB2F-4238-AF3A-39620DDD7D90}"/>
            </a:ext>
          </a:extLst>
        </cdr:cNvPr>
        <cdr:cNvCxnSpPr/>
      </cdr:nvCxnSpPr>
      <cdr:spPr bwMode="auto">
        <a:xfrm xmlns:a="http://schemas.openxmlformats.org/drawingml/2006/main" flipH="1">
          <a:off x="2894724" y="1016000"/>
          <a:ext cx="237944" cy="11109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0.31187</cdr:x>
      <cdr:y>0.20603</cdr:y>
    </cdr:from>
    <cdr:to>
      <cdr:x>0.37625</cdr:x>
      <cdr:y>0.2284</cdr:y>
    </cdr:to>
    <cdr:cxnSp macro="">
      <cdr:nvCxnSpPr>
        <cdr:cNvPr id="6" name="直線コネクタ 5">
          <a:extLst xmlns:a="http://schemas.openxmlformats.org/drawingml/2006/main">
            <a:ext uri="{FF2B5EF4-FFF2-40B4-BE49-F238E27FC236}">
              <a16:creationId xmlns:a16="http://schemas.microsoft.com/office/drawing/2014/main" id="{9A78746F-E706-4F6B-BADA-53CBBF90D4EF}"/>
            </a:ext>
          </a:extLst>
        </cdr:cNvPr>
        <cdr:cNvCxnSpPr/>
      </cdr:nvCxnSpPr>
      <cdr:spPr bwMode="auto">
        <a:xfrm xmlns:a="http://schemas.openxmlformats.org/drawingml/2006/main">
          <a:off x="1640418" y="889000"/>
          <a:ext cx="338617" cy="965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0.18165</cdr:x>
      <cdr:y>0.3798</cdr:y>
    </cdr:from>
    <cdr:to>
      <cdr:x>0.24603</cdr:x>
      <cdr:y>0.41169</cdr:y>
    </cdr:to>
    <cdr:cxnSp macro="">
      <cdr:nvCxnSpPr>
        <cdr:cNvPr id="8" name="直線コネクタ 7">
          <a:extLst xmlns:a="http://schemas.openxmlformats.org/drawingml/2006/main">
            <a:ext uri="{FF2B5EF4-FFF2-40B4-BE49-F238E27FC236}">
              <a16:creationId xmlns:a16="http://schemas.microsoft.com/office/drawing/2014/main" id="{B5249785-2E66-4C55-A4B1-B63487889FF1}"/>
            </a:ext>
          </a:extLst>
        </cdr:cNvPr>
        <cdr:cNvCxnSpPr/>
      </cdr:nvCxnSpPr>
      <cdr:spPr bwMode="auto">
        <a:xfrm xmlns:a="http://schemas.openxmlformats.org/drawingml/2006/main">
          <a:off x="734942" y="1277728"/>
          <a:ext cx="260478" cy="1072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0.23312</cdr:x>
      <cdr:y>0.68706</cdr:y>
    </cdr:from>
    <cdr:to>
      <cdr:x>0.28211</cdr:x>
      <cdr:y>0.72451</cdr:y>
    </cdr:to>
    <cdr:cxnSp macro="">
      <cdr:nvCxnSpPr>
        <cdr:cNvPr id="10" name="直線コネクタ 9">
          <a:extLst xmlns:a="http://schemas.openxmlformats.org/drawingml/2006/main">
            <a:ext uri="{FF2B5EF4-FFF2-40B4-BE49-F238E27FC236}">
              <a16:creationId xmlns:a16="http://schemas.microsoft.com/office/drawing/2014/main" id="{DCAB384D-D508-4392-8AAD-F97CD9938FB8}"/>
            </a:ext>
          </a:extLst>
        </cdr:cNvPr>
        <cdr:cNvCxnSpPr/>
      </cdr:nvCxnSpPr>
      <cdr:spPr bwMode="auto">
        <a:xfrm xmlns:a="http://schemas.openxmlformats.org/drawingml/2006/main" flipV="1">
          <a:off x="1048565" y="2566785"/>
          <a:ext cx="220352" cy="13991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0.31026</cdr:x>
      <cdr:y>0.41007</cdr:y>
    </cdr:from>
    <cdr:to>
      <cdr:x>0.66383</cdr:x>
      <cdr:y>0.65441</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1226850" y="1338795"/>
          <a:ext cx="1398127" cy="79771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900" b="1"/>
            <a:t>一酸化二窒素 総排出量</a:t>
          </a:r>
        </a:p>
        <a:p xmlns:a="http://schemas.openxmlformats.org/drawingml/2006/main">
          <a:pPr algn="ctr"/>
          <a:endParaRPr kumimoji="1" lang="en-US" altLang="ja-JP" sz="1200"/>
        </a:p>
        <a:p xmlns:a="http://schemas.openxmlformats.org/drawingml/2006/main">
          <a:pPr algn="ctr"/>
          <a:endParaRPr kumimoji="1" lang="en-US" altLang="ja-JP" sz="1200"/>
        </a:p>
        <a:p xmlns:a="http://schemas.openxmlformats.org/drawingml/2006/main">
          <a:pPr algn="ctr"/>
          <a:r>
            <a:rPr kumimoji="1" lang="ja-JP" altLang="en-US" sz="1100" u="none"/>
            <a:t>（</a:t>
          </a:r>
          <a:r>
            <a:rPr kumimoji="1" lang="en-US" altLang="ja-JP" sz="1100" u="none"/>
            <a:t>CO</a:t>
          </a:r>
          <a:r>
            <a:rPr kumimoji="1" lang="en-US" altLang="ja-JP" sz="800" u="none"/>
            <a:t>2</a:t>
          </a:r>
          <a:r>
            <a:rPr kumimoji="1" lang="ja-JP" altLang="en-US" sz="1100" u="none"/>
            <a:t>換算）</a:t>
          </a:r>
        </a:p>
      </cdr:txBody>
    </cdr:sp>
  </cdr:relSizeAnchor>
</c:userShapes>
</file>

<file path=xl/drawings/drawing22.xml><?xml version="1.0" encoding="utf-8"?>
<xdr:wsDr xmlns:xdr="http://schemas.openxmlformats.org/drawingml/2006/spreadsheetDrawing" xmlns:a="http://schemas.openxmlformats.org/drawingml/2006/main">
  <xdr:twoCellAnchor>
    <xdr:from>
      <xdr:col>61</xdr:col>
      <xdr:colOff>726279</xdr:colOff>
      <xdr:row>2</xdr:row>
      <xdr:rowOff>119062</xdr:rowOff>
    </xdr:from>
    <xdr:to>
      <xdr:col>67</xdr:col>
      <xdr:colOff>119061</xdr:colOff>
      <xdr:row>21</xdr:row>
      <xdr:rowOff>178593</xdr:rowOff>
    </xdr:to>
    <xdr:graphicFrame macro="">
      <xdr:nvGraphicFramePr>
        <xdr:cNvPr id="40" name="Chart 1">
          <a:extLst>
            <a:ext uri="{FF2B5EF4-FFF2-40B4-BE49-F238E27FC236}">
              <a16:creationId xmlns:a16="http://schemas.microsoft.com/office/drawing/2014/main" id="{23AEA509-57CD-46B5-A7ED-F964A7210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66</xdr:col>
      <xdr:colOff>273844</xdr:colOff>
      <xdr:row>2</xdr:row>
      <xdr:rowOff>130966</xdr:rowOff>
    </xdr:from>
    <xdr:to>
      <xdr:col>72</xdr:col>
      <xdr:colOff>71436</xdr:colOff>
      <xdr:row>21</xdr:row>
      <xdr:rowOff>154780</xdr:rowOff>
    </xdr:to>
    <xdr:graphicFrame macro="">
      <xdr:nvGraphicFramePr>
        <xdr:cNvPr id="24" name="Chart 1">
          <a:extLst>
            <a:ext uri="{FF2B5EF4-FFF2-40B4-BE49-F238E27FC236}">
              <a16:creationId xmlns:a16="http://schemas.microsoft.com/office/drawing/2014/main" id="{9A20997E-A707-42F3-8A9E-B2FFBEEC58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57</xdr:col>
      <xdr:colOff>123967</xdr:colOff>
      <xdr:row>1</xdr:row>
      <xdr:rowOff>190499</xdr:rowOff>
    </xdr:from>
    <xdr:to>
      <xdr:col>62</xdr:col>
      <xdr:colOff>559593</xdr:colOff>
      <xdr:row>21</xdr:row>
      <xdr:rowOff>119062</xdr:rowOff>
    </xdr:to>
    <xdr:graphicFrame macro="">
      <xdr:nvGraphicFramePr>
        <xdr:cNvPr id="58" name="Chart 1">
          <a:extLst>
            <a:ext uri="{FF2B5EF4-FFF2-40B4-BE49-F238E27FC236}">
              <a16:creationId xmlns:a16="http://schemas.microsoft.com/office/drawing/2014/main" id="{274C0C6A-93AD-474B-9F75-EBD27F4A4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57</xdr:col>
      <xdr:colOff>70738</xdr:colOff>
      <xdr:row>18</xdr:row>
      <xdr:rowOff>163184</xdr:rowOff>
    </xdr:from>
    <xdr:to>
      <xdr:col>62</xdr:col>
      <xdr:colOff>476249</xdr:colOff>
      <xdr:row>39</xdr:row>
      <xdr:rowOff>47624</xdr:rowOff>
    </xdr:to>
    <xdr:graphicFrame macro="">
      <xdr:nvGraphicFramePr>
        <xdr:cNvPr id="60" name="Chart 1">
          <a:extLst>
            <a:ext uri="{FF2B5EF4-FFF2-40B4-BE49-F238E27FC236}">
              <a16:creationId xmlns:a16="http://schemas.microsoft.com/office/drawing/2014/main" id="{297687B5-DB04-44BA-9D0C-7CCBFCC4D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61</xdr:col>
      <xdr:colOff>495860</xdr:colOff>
      <xdr:row>19</xdr:row>
      <xdr:rowOff>28014</xdr:rowOff>
    </xdr:from>
    <xdr:to>
      <xdr:col>67</xdr:col>
      <xdr:colOff>202406</xdr:colOff>
      <xdr:row>39</xdr:row>
      <xdr:rowOff>107156</xdr:rowOff>
    </xdr:to>
    <xdr:graphicFrame macro="">
      <xdr:nvGraphicFramePr>
        <xdr:cNvPr id="62" name="Chart 1">
          <a:extLst>
            <a:ext uri="{FF2B5EF4-FFF2-40B4-BE49-F238E27FC236}">
              <a16:creationId xmlns:a16="http://schemas.microsoft.com/office/drawing/2014/main" id="{14DF1F27-BE0C-470A-A29B-3919FA092F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66</xdr:col>
      <xdr:colOff>326269</xdr:colOff>
      <xdr:row>19</xdr:row>
      <xdr:rowOff>174989</xdr:rowOff>
    </xdr:from>
    <xdr:to>
      <xdr:col>72</xdr:col>
      <xdr:colOff>142874</xdr:colOff>
      <xdr:row>40</xdr:row>
      <xdr:rowOff>107155</xdr:rowOff>
    </xdr:to>
    <xdr:graphicFrame macro="">
      <xdr:nvGraphicFramePr>
        <xdr:cNvPr id="64" name="Chart 1">
          <a:extLst>
            <a:ext uri="{FF2B5EF4-FFF2-40B4-BE49-F238E27FC236}">
              <a16:creationId xmlns:a16="http://schemas.microsoft.com/office/drawing/2014/main" id="{4E49B502-3D20-4DA7-9D6C-04EC0A0C2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57</xdr:col>
      <xdr:colOff>299558</xdr:colOff>
      <xdr:row>36</xdr:row>
      <xdr:rowOff>109956</xdr:rowOff>
    </xdr:from>
    <xdr:to>
      <xdr:col>62</xdr:col>
      <xdr:colOff>571500</xdr:colOff>
      <xdr:row>55</xdr:row>
      <xdr:rowOff>166687</xdr:rowOff>
    </xdr:to>
    <xdr:graphicFrame macro="">
      <xdr:nvGraphicFramePr>
        <xdr:cNvPr id="66" name="Chart 1">
          <a:extLst>
            <a:ext uri="{FF2B5EF4-FFF2-40B4-BE49-F238E27FC236}">
              <a16:creationId xmlns:a16="http://schemas.microsoft.com/office/drawing/2014/main" id="{9817B934-75DF-4543-AB62-C3EF2DA3D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61</xdr:col>
      <xdr:colOff>121862</xdr:colOff>
      <xdr:row>38</xdr:row>
      <xdr:rowOff>8401</xdr:rowOff>
    </xdr:from>
    <xdr:to>
      <xdr:col>66</xdr:col>
      <xdr:colOff>642935</xdr:colOff>
      <xdr:row>57</xdr:row>
      <xdr:rowOff>11907</xdr:rowOff>
    </xdr:to>
    <xdr:graphicFrame macro="">
      <xdr:nvGraphicFramePr>
        <xdr:cNvPr id="68" name="Chart 1">
          <a:extLst>
            <a:ext uri="{FF2B5EF4-FFF2-40B4-BE49-F238E27FC236}">
              <a16:creationId xmlns:a16="http://schemas.microsoft.com/office/drawing/2014/main" id="{0D5E7F2E-B39F-450B-B4E0-0C2E4ED64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66</xdr:col>
      <xdr:colOff>86845</xdr:colOff>
      <xdr:row>37</xdr:row>
      <xdr:rowOff>103653</xdr:rowOff>
    </xdr:from>
    <xdr:to>
      <xdr:col>72</xdr:col>
      <xdr:colOff>226218</xdr:colOff>
      <xdr:row>58</xdr:row>
      <xdr:rowOff>83344</xdr:rowOff>
    </xdr:to>
    <xdr:graphicFrame macro="">
      <xdr:nvGraphicFramePr>
        <xdr:cNvPr id="69" name="Chart 1">
          <a:extLst>
            <a:ext uri="{FF2B5EF4-FFF2-40B4-BE49-F238E27FC236}">
              <a16:creationId xmlns:a16="http://schemas.microsoft.com/office/drawing/2014/main" id="{784334B3-A91B-4107-A3E6-0C961027E9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66</xdr:col>
      <xdr:colOff>542082</xdr:colOff>
      <xdr:row>56</xdr:row>
      <xdr:rowOff>78442</xdr:rowOff>
    </xdr:from>
    <xdr:to>
      <xdr:col>71</xdr:col>
      <xdr:colOff>550884</xdr:colOff>
      <xdr:row>73</xdr:row>
      <xdr:rowOff>174090</xdr:rowOff>
    </xdr:to>
    <xdr:graphicFrame macro="">
      <xdr:nvGraphicFramePr>
        <xdr:cNvPr id="70" name="Chart 1">
          <a:extLst>
            <a:ext uri="{FF2B5EF4-FFF2-40B4-BE49-F238E27FC236}">
              <a16:creationId xmlns:a16="http://schemas.microsoft.com/office/drawing/2014/main" id="{E3D9B78F-987A-4DA8-BF84-9470374F7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62</xdr:col>
      <xdr:colOff>144279</xdr:colOff>
      <xdr:row>55</xdr:row>
      <xdr:rowOff>44122</xdr:rowOff>
    </xdr:from>
    <xdr:to>
      <xdr:col>66</xdr:col>
      <xdr:colOff>678657</xdr:colOff>
      <xdr:row>74</xdr:row>
      <xdr:rowOff>95249</xdr:rowOff>
    </xdr:to>
    <xdr:graphicFrame macro="">
      <xdr:nvGraphicFramePr>
        <xdr:cNvPr id="72" name="Chart 1">
          <a:extLst>
            <a:ext uri="{FF2B5EF4-FFF2-40B4-BE49-F238E27FC236}">
              <a16:creationId xmlns:a16="http://schemas.microsoft.com/office/drawing/2014/main" id="{C018A169-227B-4649-9D9F-A25B85BB4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57</xdr:col>
      <xdr:colOff>239526</xdr:colOff>
      <xdr:row>56</xdr:row>
      <xdr:rowOff>139372</xdr:rowOff>
    </xdr:from>
    <xdr:to>
      <xdr:col>62</xdr:col>
      <xdr:colOff>337973</xdr:colOff>
      <xdr:row>74</xdr:row>
      <xdr:rowOff>56427</xdr:rowOff>
    </xdr:to>
    <xdr:graphicFrame macro="">
      <xdr:nvGraphicFramePr>
        <xdr:cNvPr id="74" name="Chart 1">
          <a:extLst>
            <a:ext uri="{FF2B5EF4-FFF2-40B4-BE49-F238E27FC236}">
              <a16:creationId xmlns:a16="http://schemas.microsoft.com/office/drawing/2014/main" id="{3D1DF514-E958-4765-AFAB-06F707636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0.47905</cdr:x>
      <cdr:y>0.09113</cdr:y>
    </cdr:from>
    <cdr:to>
      <cdr:x>0.52925</cdr:x>
      <cdr:y>0.26335</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2265565" y="333083"/>
          <a:ext cx="237410" cy="6295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0.6878</cdr:x>
      <cdr:y>0.7825</cdr:y>
    </cdr:from>
    <cdr:to>
      <cdr:x>0.74727</cdr:x>
      <cdr:y>0.82298</cdr:y>
    </cdr:to>
    <cdr:cxnSp macro="">
      <cdr:nvCxnSpPr>
        <cdr:cNvPr id="3" name="直線コネクタ 2">
          <a:extLst xmlns:a="http://schemas.openxmlformats.org/drawingml/2006/main">
            <a:ext uri="{FF2B5EF4-FFF2-40B4-BE49-F238E27FC236}">
              <a16:creationId xmlns:a16="http://schemas.microsoft.com/office/drawing/2014/main" id="{9322B87C-D0CD-41F3-A333-F48D29CB2C94}"/>
            </a:ext>
          </a:extLst>
        </cdr:cNvPr>
        <cdr:cNvCxnSpPr/>
      </cdr:nvCxnSpPr>
      <cdr:spPr bwMode="auto">
        <a:xfrm xmlns:a="http://schemas.openxmlformats.org/drawingml/2006/main">
          <a:off x="3252798" y="2860219"/>
          <a:ext cx="281250" cy="14796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0.42411</cdr:x>
      <cdr:y>0.16287</cdr:y>
    </cdr:from>
    <cdr:to>
      <cdr:x>0.52336</cdr:x>
      <cdr:y>0.27256</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2005728" y="595336"/>
          <a:ext cx="469382" cy="40094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0.27103</cdr:x>
      <cdr:y>0.30988</cdr:y>
    </cdr:from>
    <cdr:to>
      <cdr:x>0.43581</cdr:x>
      <cdr:y>0.36156</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1035846" y="1132679"/>
          <a:ext cx="629778" cy="1889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0.35047</cdr:x>
      <cdr:y>0.24756</cdr:y>
    </cdr:from>
    <cdr:to>
      <cdr:x>0.51663</cdr:x>
      <cdr:y>0.27362</cdr:y>
    </cdr:to>
    <cdr:cxnSp macro="">
      <cdr:nvCxnSpPr>
        <cdr:cNvPr id="17" name="直線コネクタ 16">
          <a:extLst xmlns:a="http://schemas.openxmlformats.org/drawingml/2006/main">
            <a:ext uri="{FF2B5EF4-FFF2-40B4-BE49-F238E27FC236}">
              <a16:creationId xmlns:a16="http://schemas.microsoft.com/office/drawing/2014/main" id="{8D572DCD-6AD2-42D1-AE27-1EF9F41BFB90}"/>
            </a:ext>
          </a:extLst>
        </cdr:cNvPr>
        <cdr:cNvCxnSpPr/>
      </cdr:nvCxnSpPr>
      <cdr:spPr bwMode="auto">
        <a:xfrm xmlns:a="http://schemas.openxmlformats.org/drawingml/2006/main" flipH="1" flipV="1">
          <a:off x="1657474" y="904875"/>
          <a:ext cx="785813" cy="952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0.50471</cdr:x>
      <cdr:y>0.06135</cdr:y>
    </cdr:from>
    <cdr:to>
      <cdr:x>0.5335</cdr:x>
      <cdr:y>0.26335</cdr:y>
    </cdr:to>
    <cdr:cxnSp macro="">
      <cdr:nvCxnSpPr>
        <cdr:cNvPr id="12" name="直線コネクタ 11">
          <a:extLst xmlns:a="http://schemas.openxmlformats.org/drawingml/2006/main">
            <a:ext uri="{FF2B5EF4-FFF2-40B4-BE49-F238E27FC236}">
              <a16:creationId xmlns:a16="http://schemas.microsoft.com/office/drawing/2014/main" id="{9EC0D7CB-A47E-444F-A348-2D288074104A}"/>
            </a:ext>
          </a:extLst>
        </cdr:cNvPr>
        <cdr:cNvCxnSpPr/>
      </cdr:nvCxnSpPr>
      <cdr:spPr bwMode="auto">
        <a:xfrm xmlns:a="http://schemas.openxmlformats.org/drawingml/2006/main" flipH="1" flipV="1">
          <a:off x="2386894" y="224231"/>
          <a:ext cx="136156" cy="7383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0.53929</cdr:x>
      <cdr:y>0.12059</cdr:y>
    </cdr:from>
    <cdr:to>
      <cdr:x>0.56195</cdr:x>
      <cdr:y>0.28013</cdr:y>
    </cdr:to>
    <cdr:cxnSp macro="">
      <cdr:nvCxnSpPr>
        <cdr:cNvPr id="24" name="直線コネクタ 23">
          <a:extLst xmlns:a="http://schemas.openxmlformats.org/drawingml/2006/main">
            <a:ext uri="{FF2B5EF4-FFF2-40B4-BE49-F238E27FC236}">
              <a16:creationId xmlns:a16="http://schemas.microsoft.com/office/drawing/2014/main" id="{CECC5108-5486-4636-9A99-F3FA06AAC4FA}"/>
            </a:ext>
          </a:extLst>
        </cdr:cNvPr>
        <cdr:cNvCxnSpPr>
          <a:endCxn xmlns:a="http://schemas.openxmlformats.org/drawingml/2006/main" id="27" idx="1"/>
        </cdr:cNvCxnSpPr>
      </cdr:nvCxnSpPr>
      <cdr:spPr bwMode="auto">
        <a:xfrm xmlns:a="http://schemas.openxmlformats.org/drawingml/2006/main" flipV="1">
          <a:off x="2550442" y="440783"/>
          <a:ext cx="107180" cy="5831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0.56195</cdr:x>
      <cdr:y>0.01059</cdr:y>
    </cdr:from>
    <cdr:to>
      <cdr:x>0.57447</cdr:x>
      <cdr:y>0.23059</cdr:y>
    </cdr:to>
    <cdr:sp macro="" textlink="">
      <cdr:nvSpPr>
        <cdr:cNvPr id="27" name="左大かっこ 26">
          <a:extLst xmlns:a="http://schemas.openxmlformats.org/drawingml/2006/main">
            <a:ext uri="{FF2B5EF4-FFF2-40B4-BE49-F238E27FC236}">
              <a16:creationId xmlns:a16="http://schemas.microsoft.com/office/drawing/2014/main" id="{CF6BCE33-2F03-4100-95FC-277E6329BF9C}"/>
            </a:ext>
          </a:extLst>
        </cdr:cNvPr>
        <cdr:cNvSpPr/>
      </cdr:nvSpPr>
      <cdr:spPr bwMode="auto">
        <a:xfrm xmlns:a="http://schemas.openxmlformats.org/drawingml/2006/main">
          <a:off x="2079064" y="39991"/>
          <a:ext cx="46321" cy="830429"/>
        </a:xfrm>
        <a:prstGeom xmlns:a="http://schemas.openxmlformats.org/drawingml/2006/main" prst="leftBracket">
          <a:avLst/>
        </a:prstGeom>
        <a:noFill xmlns:a="http://schemas.openxmlformats.org/drawingml/2006/main"/>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0.36818</cdr:x>
      <cdr:y>0.4501</cdr:y>
    </cdr:from>
    <cdr:to>
      <cdr:x>0.7134</cdr:x>
      <cdr:y>0.72313</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407146" y="1645211"/>
          <a:ext cx="1319387" cy="9979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HFCs</a:t>
          </a:r>
          <a:r>
            <a:rPr lang="ja-JP" altLang="en-US" sz="1400" b="1" baseline="0">
              <a:ln w="3175">
                <a:noFill/>
              </a:ln>
              <a:solidFill>
                <a:sysClr val="windowText" lastClr="000000"/>
              </a:solidFill>
            </a:rPr>
            <a:t> </a:t>
          </a:r>
          <a:r>
            <a:rPr lang="ja-JP" altLang="en-US" sz="1400" b="1"/>
            <a:t>総排出量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4.xml><?xml version="1.0" encoding="utf-8"?>
<c:userShapes xmlns:c="http://schemas.openxmlformats.org/drawingml/2006/chart">
  <cdr:relSizeAnchor xmlns:cdr="http://schemas.openxmlformats.org/drawingml/2006/chartDrawing">
    <cdr:from>
      <cdr:x>0.46898</cdr:x>
      <cdr:y>0.09764</cdr:y>
    </cdr:from>
    <cdr:to>
      <cdr:x>0.53239</cdr:x>
      <cdr:y>0.27632</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982247" y="353409"/>
          <a:ext cx="268033" cy="6467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0.70464</cdr:x>
      <cdr:y>0.77922</cdr:y>
    </cdr:from>
    <cdr:to>
      <cdr:x>0.76411</cdr:x>
      <cdr:y>0.8197</cdr:y>
    </cdr:to>
    <cdr:cxnSp macro="">
      <cdr:nvCxnSpPr>
        <cdr:cNvPr id="3" name="直線コネクタ 2">
          <a:extLst xmlns:a="http://schemas.openxmlformats.org/drawingml/2006/main">
            <a:ext uri="{FF2B5EF4-FFF2-40B4-BE49-F238E27FC236}">
              <a16:creationId xmlns:a16="http://schemas.microsoft.com/office/drawing/2014/main" id="{9322B87C-D0CD-41F3-A333-F48D29CB2C94}"/>
            </a:ext>
          </a:extLst>
        </cdr:cNvPr>
        <cdr:cNvCxnSpPr/>
      </cdr:nvCxnSpPr>
      <cdr:spPr bwMode="auto">
        <a:xfrm xmlns:a="http://schemas.openxmlformats.org/drawingml/2006/main">
          <a:off x="3221626" y="2838958"/>
          <a:ext cx="271897" cy="1474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0.40145</cdr:x>
      <cdr:y>0.16613</cdr:y>
    </cdr:from>
    <cdr:to>
      <cdr:x>0.52958</cdr:x>
      <cdr:y>0.27632</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696817" y="601309"/>
          <a:ext cx="541557" cy="3988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0.25634</cdr:x>
      <cdr:y>0.29934</cdr:y>
    </cdr:from>
    <cdr:to>
      <cdr:x>0.45352</cdr:x>
      <cdr:y>0.36842</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1083467" y="1083470"/>
          <a:ext cx="833438" cy="25003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0.32958</cdr:x>
      <cdr:y>0.23684</cdr:y>
    </cdr:from>
    <cdr:to>
      <cdr:x>0.52113</cdr:x>
      <cdr:y>0.28618</cdr:y>
    </cdr:to>
    <cdr:cxnSp macro="">
      <cdr:nvCxnSpPr>
        <cdr:cNvPr id="17" name="直線コネクタ 16">
          <a:extLst xmlns:a="http://schemas.openxmlformats.org/drawingml/2006/main">
            <a:ext uri="{FF2B5EF4-FFF2-40B4-BE49-F238E27FC236}">
              <a16:creationId xmlns:a16="http://schemas.microsoft.com/office/drawing/2014/main" id="{8D572DCD-6AD2-42D1-AE27-1EF9F41BFB90}"/>
            </a:ext>
          </a:extLst>
        </cdr:cNvPr>
        <cdr:cNvCxnSpPr/>
      </cdr:nvCxnSpPr>
      <cdr:spPr bwMode="auto">
        <a:xfrm xmlns:a="http://schemas.openxmlformats.org/drawingml/2006/main" flipH="1" flipV="1">
          <a:off x="1393031" y="857253"/>
          <a:ext cx="809624" cy="17859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0.49967</cdr:x>
      <cdr:y>0.06786</cdr:y>
    </cdr:from>
    <cdr:to>
      <cdr:x>0.54085</cdr:x>
      <cdr:y>0.26974</cdr:y>
    </cdr:to>
    <cdr:cxnSp macro="">
      <cdr:nvCxnSpPr>
        <cdr:cNvPr id="12" name="直線コネクタ 11">
          <a:extLst xmlns:a="http://schemas.openxmlformats.org/drawingml/2006/main">
            <a:ext uri="{FF2B5EF4-FFF2-40B4-BE49-F238E27FC236}">
              <a16:creationId xmlns:a16="http://schemas.microsoft.com/office/drawing/2014/main" id="{9EC0D7CB-A47E-444F-A348-2D288074104A}"/>
            </a:ext>
          </a:extLst>
        </cdr:cNvPr>
        <cdr:cNvCxnSpPr/>
      </cdr:nvCxnSpPr>
      <cdr:spPr bwMode="auto">
        <a:xfrm xmlns:a="http://schemas.openxmlformats.org/drawingml/2006/main" flipH="1" flipV="1">
          <a:off x="2111965" y="245619"/>
          <a:ext cx="174034" cy="7306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0.54366</cdr:x>
      <cdr:y>0.12375</cdr:y>
    </cdr:from>
    <cdr:to>
      <cdr:x>0.55551</cdr:x>
      <cdr:y>0.27303</cdr:y>
    </cdr:to>
    <cdr:cxnSp macro="">
      <cdr:nvCxnSpPr>
        <cdr:cNvPr id="24" name="直線コネクタ 23">
          <a:extLst xmlns:a="http://schemas.openxmlformats.org/drawingml/2006/main">
            <a:ext uri="{FF2B5EF4-FFF2-40B4-BE49-F238E27FC236}">
              <a16:creationId xmlns:a16="http://schemas.microsoft.com/office/drawing/2014/main" id="{CECC5108-5486-4636-9A99-F3FA06AAC4FA}"/>
            </a:ext>
          </a:extLst>
        </cdr:cNvPr>
        <cdr:cNvCxnSpPr>
          <a:endCxn xmlns:a="http://schemas.openxmlformats.org/drawingml/2006/main" id="27" idx="1"/>
        </cdr:cNvCxnSpPr>
      </cdr:nvCxnSpPr>
      <cdr:spPr bwMode="auto">
        <a:xfrm xmlns:a="http://schemas.openxmlformats.org/drawingml/2006/main" flipV="1">
          <a:off x="2297905" y="447913"/>
          <a:ext cx="50079" cy="5403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0.55551</cdr:x>
      <cdr:y>0.01375</cdr:y>
    </cdr:from>
    <cdr:to>
      <cdr:x>0.57152</cdr:x>
      <cdr:y>0.23375</cdr:y>
    </cdr:to>
    <cdr:sp macro="" textlink="">
      <cdr:nvSpPr>
        <cdr:cNvPr id="27" name="左大かっこ 26">
          <a:extLst xmlns:a="http://schemas.openxmlformats.org/drawingml/2006/main">
            <a:ext uri="{FF2B5EF4-FFF2-40B4-BE49-F238E27FC236}">
              <a16:creationId xmlns:a16="http://schemas.microsoft.com/office/drawing/2014/main" id="{CF6BCE33-2F03-4100-95FC-277E6329BF9C}"/>
            </a:ext>
          </a:extLst>
        </cdr:cNvPr>
        <cdr:cNvSpPr/>
      </cdr:nvSpPr>
      <cdr:spPr bwMode="auto">
        <a:xfrm xmlns:a="http://schemas.openxmlformats.org/drawingml/2006/main">
          <a:off x="2055252" y="51898"/>
          <a:ext cx="59233" cy="830429"/>
        </a:xfrm>
        <a:prstGeom xmlns:a="http://schemas.openxmlformats.org/drawingml/2006/main" prst="leftBracket">
          <a:avLst/>
        </a:prstGeom>
        <a:noFill xmlns:a="http://schemas.openxmlformats.org/drawingml/2006/main"/>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0.38627</cdr:x>
      <cdr:y>0.44737</cdr:y>
    </cdr:from>
    <cdr:to>
      <cdr:x>0.69577</cdr:x>
      <cdr:y>0.7204</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632650" y="1619249"/>
          <a:ext cx="1308191" cy="9882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HFCs </a:t>
          </a:r>
          <a:r>
            <a:rPr lang="ja-JP" altLang="en-US" sz="1400" b="1"/>
            <a:t>総排出量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5.xml><?xml version="1.0" encoding="utf-8"?>
<c:userShapes xmlns:c="http://schemas.openxmlformats.org/drawingml/2006/chart">
  <cdr:relSizeAnchor xmlns:cdr="http://schemas.openxmlformats.org/drawingml/2006/chartDrawing">
    <cdr:from>
      <cdr:x>0.37755</cdr:x>
      <cdr:y>0.21144</cdr:y>
    </cdr:from>
    <cdr:to>
      <cdr:x>0.43323</cdr:x>
      <cdr:y>0.29369</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378322" y="795618"/>
          <a:ext cx="203292" cy="3094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0.72808</cdr:x>
      <cdr:y>0.78576</cdr:y>
    </cdr:from>
    <cdr:to>
      <cdr:x>0.78755</cdr:x>
      <cdr:y>0.82624</cdr:y>
    </cdr:to>
    <cdr:cxnSp macro="">
      <cdr:nvCxnSpPr>
        <cdr:cNvPr id="3" name="直線コネクタ 2">
          <a:extLst xmlns:a="http://schemas.openxmlformats.org/drawingml/2006/main">
            <a:ext uri="{FF2B5EF4-FFF2-40B4-BE49-F238E27FC236}">
              <a16:creationId xmlns:a16="http://schemas.microsoft.com/office/drawing/2014/main" id="{9322B87C-D0CD-41F3-A333-F48D29CB2C94}"/>
            </a:ext>
          </a:extLst>
        </cdr:cNvPr>
        <cdr:cNvCxnSpPr/>
      </cdr:nvCxnSpPr>
      <cdr:spPr bwMode="auto">
        <a:xfrm xmlns:a="http://schemas.openxmlformats.org/drawingml/2006/main">
          <a:off x="2658025" y="2956638"/>
          <a:ext cx="217108" cy="1523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0.34378</cdr:x>
      <cdr:y>0.26207</cdr:y>
    </cdr:from>
    <cdr:to>
      <cdr:x>0.39327</cdr:x>
      <cdr:y>0.31454</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255057" y="986118"/>
          <a:ext cx="180650" cy="1974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0.16554</cdr:x>
      <cdr:y>0.60444</cdr:y>
    </cdr:from>
    <cdr:to>
      <cdr:x>0.26436</cdr:x>
      <cdr:y>0.64895</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649624" y="2216569"/>
          <a:ext cx="387785" cy="1632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0.23635</cdr:x>
      <cdr:y>0.39609</cdr:y>
    </cdr:from>
    <cdr:to>
      <cdr:x>0.28862</cdr:x>
      <cdr:y>0.42474</cdr:y>
    </cdr:to>
    <cdr:cxnSp macro="">
      <cdr:nvCxnSpPr>
        <cdr:cNvPr id="17" name="直線コネクタ 16">
          <a:extLst xmlns:a="http://schemas.openxmlformats.org/drawingml/2006/main">
            <a:ext uri="{FF2B5EF4-FFF2-40B4-BE49-F238E27FC236}">
              <a16:creationId xmlns:a16="http://schemas.microsoft.com/office/drawing/2014/main" id="{8D572DCD-6AD2-42D1-AE27-1EF9F41BFB90}"/>
            </a:ext>
          </a:extLst>
        </cdr:cNvPr>
        <cdr:cNvCxnSpPr/>
      </cdr:nvCxnSpPr>
      <cdr:spPr bwMode="auto">
        <a:xfrm xmlns:a="http://schemas.openxmlformats.org/drawingml/2006/main" flipH="1" flipV="1">
          <a:off x="862852" y="1490382"/>
          <a:ext cx="190801" cy="1078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0.43587</cdr:x>
      <cdr:y>0.10423</cdr:y>
    </cdr:from>
    <cdr:to>
      <cdr:x>0.4947</cdr:x>
      <cdr:y>0.27284</cdr:y>
    </cdr:to>
    <cdr:cxnSp macro="">
      <cdr:nvCxnSpPr>
        <cdr:cNvPr id="12" name="直線コネクタ 11">
          <a:extLst xmlns:a="http://schemas.openxmlformats.org/drawingml/2006/main">
            <a:ext uri="{FF2B5EF4-FFF2-40B4-BE49-F238E27FC236}">
              <a16:creationId xmlns:a16="http://schemas.microsoft.com/office/drawing/2014/main" id="{9EC0D7CB-A47E-444F-A348-2D288074104A}"/>
            </a:ext>
          </a:extLst>
        </cdr:cNvPr>
        <cdr:cNvCxnSpPr/>
      </cdr:nvCxnSpPr>
      <cdr:spPr bwMode="auto">
        <a:xfrm xmlns:a="http://schemas.openxmlformats.org/drawingml/2006/main" flipH="1" flipV="1">
          <a:off x="1591234" y="392206"/>
          <a:ext cx="214758" cy="6344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0.54014</cdr:x>
      <cdr:y>0.14111</cdr:y>
    </cdr:from>
    <cdr:to>
      <cdr:x>0.57215</cdr:x>
      <cdr:y>0.2631</cdr:y>
    </cdr:to>
    <cdr:cxnSp macro="">
      <cdr:nvCxnSpPr>
        <cdr:cNvPr id="24" name="直線コネクタ 23">
          <a:extLst xmlns:a="http://schemas.openxmlformats.org/drawingml/2006/main">
            <a:ext uri="{FF2B5EF4-FFF2-40B4-BE49-F238E27FC236}">
              <a16:creationId xmlns:a16="http://schemas.microsoft.com/office/drawing/2014/main" id="{CECC5108-5486-4636-9A99-F3FA06AAC4FA}"/>
            </a:ext>
          </a:extLst>
        </cdr:cNvPr>
        <cdr:cNvCxnSpPr>
          <a:endCxn xmlns:a="http://schemas.openxmlformats.org/drawingml/2006/main" id="27" idx="1"/>
        </cdr:cNvCxnSpPr>
      </cdr:nvCxnSpPr>
      <cdr:spPr bwMode="auto">
        <a:xfrm xmlns:a="http://schemas.openxmlformats.org/drawingml/2006/main" flipV="1">
          <a:off x="1995345" y="532633"/>
          <a:ext cx="118271" cy="46048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0.57215</cdr:x>
      <cdr:y>0.09494</cdr:y>
    </cdr:from>
    <cdr:to>
      <cdr:x>0.59562</cdr:x>
      <cdr:y>0.18727</cdr:y>
    </cdr:to>
    <cdr:sp macro="" textlink="">
      <cdr:nvSpPr>
        <cdr:cNvPr id="27" name="左大かっこ 26">
          <a:extLst xmlns:a="http://schemas.openxmlformats.org/drawingml/2006/main">
            <a:ext uri="{FF2B5EF4-FFF2-40B4-BE49-F238E27FC236}">
              <a16:creationId xmlns:a16="http://schemas.microsoft.com/office/drawing/2014/main" id="{CF6BCE33-2F03-4100-95FC-277E6329BF9C}"/>
            </a:ext>
          </a:extLst>
        </cdr:cNvPr>
        <cdr:cNvSpPr/>
      </cdr:nvSpPr>
      <cdr:spPr bwMode="auto">
        <a:xfrm xmlns:a="http://schemas.openxmlformats.org/drawingml/2006/main">
          <a:off x="2113616" y="358374"/>
          <a:ext cx="86701" cy="348517"/>
        </a:xfrm>
        <a:prstGeom xmlns:a="http://schemas.openxmlformats.org/drawingml/2006/main" prst="leftBracket">
          <a:avLst/>
        </a:prstGeom>
        <a:noFill xmlns:a="http://schemas.openxmlformats.org/drawingml/2006/main"/>
        <a:ln xmlns:a="http://schemas.openxmlformats.org/drawingml/2006/main" w="635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0.38064</cdr:x>
      <cdr:y>0.45952</cdr:y>
    </cdr:from>
    <cdr:to>
      <cdr:x>0.70466</cdr:x>
      <cdr:y>0.72756</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534475" y="1706984"/>
          <a:ext cx="1306213" cy="995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HFCs </a:t>
          </a:r>
          <a:r>
            <a:rPr lang="ja-JP" altLang="en-US" sz="1400" b="1"/>
            <a:t>総排出量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dr:relSizeAnchor xmlns:cdr="http://schemas.openxmlformats.org/drawingml/2006/chartDrawing">
    <cdr:from>
      <cdr:x>0.4021</cdr:x>
      <cdr:y>0.15784</cdr:y>
    </cdr:from>
    <cdr:to>
      <cdr:x>0.45022</cdr:x>
      <cdr:y>0.2774</cdr:y>
    </cdr:to>
    <cdr:cxnSp macro="">
      <cdr:nvCxnSpPr>
        <cdr:cNvPr id="16" name="直線コネクタ 15">
          <a:extLst xmlns:a="http://schemas.openxmlformats.org/drawingml/2006/main">
            <a:ext uri="{FF2B5EF4-FFF2-40B4-BE49-F238E27FC236}">
              <a16:creationId xmlns:a16="http://schemas.microsoft.com/office/drawing/2014/main" id="{80FB64A4-8F9E-44A4-85C2-B0FC3FA79251}"/>
            </a:ext>
          </a:extLst>
        </cdr:cNvPr>
        <cdr:cNvCxnSpPr/>
      </cdr:nvCxnSpPr>
      <cdr:spPr bwMode="auto">
        <a:xfrm xmlns:a="http://schemas.openxmlformats.org/drawingml/2006/main" flipH="1" flipV="1">
          <a:off x="1467969" y="593912"/>
          <a:ext cx="175652" cy="44989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26.xml><?xml version="1.0" encoding="utf-8"?>
<c:userShapes xmlns:c="http://schemas.openxmlformats.org/drawingml/2006/chart">
  <cdr:relSizeAnchor xmlns:cdr="http://schemas.openxmlformats.org/drawingml/2006/chartDrawing">
    <cdr:from>
      <cdr:x>0.4635</cdr:x>
      <cdr:y>0.19059</cdr:y>
    </cdr:from>
    <cdr:to>
      <cdr:x>0.51918</cdr:x>
      <cdr:y>0.27284</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692092" y="717160"/>
          <a:ext cx="203272" cy="3094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0.72808</cdr:x>
      <cdr:y>0.78576</cdr:y>
    </cdr:from>
    <cdr:to>
      <cdr:x>0.76431</cdr:x>
      <cdr:y>0.81898</cdr:y>
    </cdr:to>
    <cdr:cxnSp macro="">
      <cdr:nvCxnSpPr>
        <cdr:cNvPr id="3" name="直線コネクタ 2">
          <a:extLst xmlns:a="http://schemas.openxmlformats.org/drawingml/2006/main">
            <a:ext uri="{FF2B5EF4-FFF2-40B4-BE49-F238E27FC236}">
              <a16:creationId xmlns:a16="http://schemas.microsoft.com/office/drawing/2014/main" id="{9322B87C-D0CD-41F3-A333-F48D29CB2C94}"/>
            </a:ext>
          </a:extLst>
        </cdr:cNvPr>
        <cdr:cNvCxnSpPr/>
      </cdr:nvCxnSpPr>
      <cdr:spPr bwMode="auto">
        <a:xfrm xmlns:a="http://schemas.openxmlformats.org/drawingml/2006/main">
          <a:off x="2658012" y="2956637"/>
          <a:ext cx="132253" cy="1249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0.34378</cdr:x>
      <cdr:y>0.26207</cdr:y>
    </cdr:from>
    <cdr:to>
      <cdr:x>0.39327</cdr:x>
      <cdr:y>0.31454</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255057" y="986118"/>
          <a:ext cx="180650" cy="1974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0.22463</cdr:x>
      <cdr:y>0.60122</cdr:y>
    </cdr:from>
    <cdr:to>
      <cdr:x>0.28662</cdr:x>
      <cdr:y>0.62489</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925516" y="2214027"/>
          <a:ext cx="255415" cy="871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0.5365</cdr:x>
      <cdr:y>0.16703</cdr:y>
    </cdr:from>
    <cdr:to>
      <cdr:x>0.581</cdr:x>
      <cdr:y>0.27037</cdr:y>
    </cdr:to>
    <cdr:cxnSp macro="">
      <cdr:nvCxnSpPr>
        <cdr:cNvPr id="24" name="直線コネクタ 23">
          <a:extLst xmlns:a="http://schemas.openxmlformats.org/drawingml/2006/main">
            <a:ext uri="{FF2B5EF4-FFF2-40B4-BE49-F238E27FC236}">
              <a16:creationId xmlns:a16="http://schemas.microsoft.com/office/drawing/2014/main" id="{CECC5108-5486-4636-9A99-F3FA06AAC4FA}"/>
            </a:ext>
          </a:extLst>
        </cdr:cNvPr>
        <cdr:cNvCxnSpPr>
          <a:endCxn xmlns:a="http://schemas.openxmlformats.org/drawingml/2006/main" id="8" idx="1"/>
        </cdr:cNvCxnSpPr>
      </cdr:nvCxnSpPr>
      <cdr:spPr bwMode="auto">
        <a:xfrm xmlns:a="http://schemas.openxmlformats.org/drawingml/2006/main" flipV="1">
          <a:off x="1981905" y="628253"/>
          <a:ext cx="164396" cy="38871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0.38659</cdr:x>
      <cdr:y>0.44677</cdr:y>
    </cdr:from>
    <cdr:to>
      <cdr:x>0.71136</cdr:x>
      <cdr:y>0.70902</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546824" y="1645246"/>
          <a:ext cx="1299469" cy="9657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PFCs </a:t>
          </a:r>
          <a:r>
            <a:rPr lang="ja-JP" altLang="en-US" sz="1400" b="1">
              <a:ln w="3175">
                <a:noFill/>
              </a:ln>
              <a:solidFill>
                <a:sysClr val="windowText" lastClr="000000"/>
              </a:solidFill>
            </a:rPr>
            <a:t>総</a:t>
          </a:r>
          <a:r>
            <a:rPr lang="ja-JP" altLang="en-US" sz="1400" b="1"/>
            <a:t>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dr:relSizeAnchor xmlns:cdr="http://schemas.openxmlformats.org/drawingml/2006/chartDrawing">
    <cdr:from>
      <cdr:x>0.581</cdr:x>
      <cdr:y>0.10847</cdr:y>
    </cdr:from>
    <cdr:to>
      <cdr:x>0.59338</cdr:x>
      <cdr:y>0.22559</cdr:y>
    </cdr:to>
    <cdr:sp macro="" textlink="">
      <cdr:nvSpPr>
        <cdr:cNvPr id="8" name="左大かっこ 7">
          <a:extLst xmlns:a="http://schemas.openxmlformats.org/drawingml/2006/main">
            <a:ext uri="{FF2B5EF4-FFF2-40B4-BE49-F238E27FC236}">
              <a16:creationId xmlns:a16="http://schemas.microsoft.com/office/drawing/2014/main" id="{7ACC5FDB-C737-48EF-878B-BCDCE5983D16}"/>
            </a:ext>
          </a:extLst>
        </cdr:cNvPr>
        <cdr:cNvSpPr/>
      </cdr:nvSpPr>
      <cdr:spPr bwMode="auto">
        <a:xfrm xmlns:a="http://schemas.openxmlformats.org/drawingml/2006/main">
          <a:off x="2146301" y="407987"/>
          <a:ext cx="45719" cy="440531"/>
        </a:xfrm>
        <a:prstGeom xmlns:a="http://schemas.openxmlformats.org/drawingml/2006/main" prst="leftBracket">
          <a:avLst/>
        </a:prstGeom>
        <a:solidFill xmlns:a="http://schemas.openxmlformats.org/drawingml/2006/main">
          <a:srgbClr val="FFFFFF"/>
        </a:solidFill>
        <a:ln xmlns:a="http://schemas.openxmlformats.org/drawingml/2006/main" w="1270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p>
      </cdr:txBody>
    </cdr:sp>
  </cdr:relSizeAnchor>
</c:userShapes>
</file>

<file path=xl/drawings/drawing27.xml><?xml version="1.0" encoding="utf-8"?>
<c:userShapes xmlns:c="http://schemas.openxmlformats.org/drawingml/2006/chart">
  <cdr:relSizeAnchor xmlns:cdr="http://schemas.openxmlformats.org/drawingml/2006/chartDrawing">
    <cdr:from>
      <cdr:x>0.47892</cdr:x>
      <cdr:y>0.18235</cdr:y>
    </cdr:from>
    <cdr:to>
      <cdr:x>0.51346</cdr:x>
      <cdr:y>0.27249</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980640" y="674454"/>
          <a:ext cx="142876" cy="3333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0.72808</cdr:x>
      <cdr:y>0.78576</cdr:y>
    </cdr:from>
    <cdr:to>
      <cdr:x>0.76431</cdr:x>
      <cdr:y>0.81898</cdr:y>
    </cdr:to>
    <cdr:cxnSp macro="">
      <cdr:nvCxnSpPr>
        <cdr:cNvPr id="3" name="直線コネクタ 2">
          <a:extLst xmlns:a="http://schemas.openxmlformats.org/drawingml/2006/main">
            <a:ext uri="{FF2B5EF4-FFF2-40B4-BE49-F238E27FC236}">
              <a16:creationId xmlns:a16="http://schemas.microsoft.com/office/drawing/2014/main" id="{9322B87C-D0CD-41F3-A333-F48D29CB2C94}"/>
            </a:ext>
          </a:extLst>
        </cdr:cNvPr>
        <cdr:cNvCxnSpPr/>
      </cdr:nvCxnSpPr>
      <cdr:spPr bwMode="auto">
        <a:xfrm xmlns:a="http://schemas.openxmlformats.org/drawingml/2006/main">
          <a:off x="2658012" y="2956637"/>
          <a:ext cx="132253" cy="1249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0.40517</cdr:x>
      <cdr:y>0.23825</cdr:y>
    </cdr:from>
    <cdr:to>
      <cdr:x>0.45466</cdr:x>
      <cdr:y>0.29072</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479159" y="896463"/>
          <a:ext cx="180674" cy="1974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0.21872</cdr:x>
      <cdr:y>0.60769</cdr:y>
    </cdr:from>
    <cdr:to>
      <cdr:x>0.28071</cdr:x>
      <cdr:y>0.63136</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904542" y="2247628"/>
          <a:ext cx="256370" cy="875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0.5365</cdr:x>
      <cdr:y>0.15557</cdr:y>
    </cdr:from>
    <cdr:to>
      <cdr:x>0.5804</cdr:x>
      <cdr:y>0.27037</cdr:y>
    </cdr:to>
    <cdr:cxnSp macro="">
      <cdr:nvCxnSpPr>
        <cdr:cNvPr id="24" name="直線コネクタ 23">
          <a:extLst xmlns:a="http://schemas.openxmlformats.org/drawingml/2006/main">
            <a:ext uri="{FF2B5EF4-FFF2-40B4-BE49-F238E27FC236}">
              <a16:creationId xmlns:a16="http://schemas.microsoft.com/office/drawing/2014/main" id="{CECC5108-5486-4636-9A99-F3FA06AAC4FA}"/>
            </a:ext>
          </a:extLst>
        </cdr:cNvPr>
        <cdr:cNvCxnSpPr>
          <a:endCxn xmlns:a="http://schemas.openxmlformats.org/drawingml/2006/main" id="5" idx="1"/>
        </cdr:cNvCxnSpPr>
      </cdr:nvCxnSpPr>
      <cdr:spPr bwMode="auto">
        <a:xfrm xmlns:a="http://schemas.openxmlformats.org/drawingml/2006/main" flipV="1">
          <a:off x="1984911" y="585159"/>
          <a:ext cx="162416" cy="43180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0.3864</cdr:x>
      <cdr:y>0.45639</cdr:y>
    </cdr:from>
    <cdr:to>
      <cdr:x>0.70059</cdr:x>
      <cdr:y>0.72316</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598026" y="1688010"/>
          <a:ext cx="1299395" cy="986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PFCs </a:t>
          </a:r>
          <a:r>
            <a:rPr lang="ja-JP" altLang="en-US" sz="1400" b="1">
              <a:ln w="3175">
                <a:noFill/>
              </a:ln>
              <a:solidFill>
                <a:sysClr val="windowText" lastClr="000000"/>
              </a:solidFill>
            </a:rPr>
            <a:t>総</a:t>
          </a:r>
          <a:r>
            <a:rPr lang="ja-JP" altLang="en-US" sz="1400" b="1"/>
            <a:t>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dr:relSizeAnchor xmlns:cdr="http://schemas.openxmlformats.org/drawingml/2006/chartDrawing">
    <cdr:from>
      <cdr:x>0.5804</cdr:x>
      <cdr:y>0.09701</cdr:y>
    </cdr:from>
    <cdr:to>
      <cdr:x>0.59276</cdr:x>
      <cdr:y>0.21413</cdr:y>
    </cdr:to>
    <cdr:sp macro="" textlink="">
      <cdr:nvSpPr>
        <cdr:cNvPr id="5" name="左大かっこ 4">
          <a:extLst xmlns:a="http://schemas.openxmlformats.org/drawingml/2006/main">
            <a:ext uri="{FF2B5EF4-FFF2-40B4-BE49-F238E27FC236}">
              <a16:creationId xmlns:a16="http://schemas.microsoft.com/office/drawing/2014/main" id="{A71CB648-4ED7-4A2A-AA51-3551BFEAB9D9}"/>
            </a:ext>
          </a:extLst>
        </cdr:cNvPr>
        <cdr:cNvSpPr/>
      </cdr:nvSpPr>
      <cdr:spPr bwMode="auto">
        <a:xfrm xmlns:a="http://schemas.openxmlformats.org/drawingml/2006/main">
          <a:off x="2147327" y="364893"/>
          <a:ext cx="45719" cy="440531"/>
        </a:xfrm>
        <a:prstGeom xmlns:a="http://schemas.openxmlformats.org/drawingml/2006/main" prst="leftBracket">
          <a:avLst/>
        </a:prstGeom>
        <a:solidFill xmlns:a="http://schemas.openxmlformats.org/drawingml/2006/main">
          <a:srgbClr val="FFFFFF"/>
        </a:solidFill>
        <a:ln xmlns:a="http://schemas.openxmlformats.org/drawingml/2006/main" w="12700"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28.xml><?xml version="1.0" encoding="utf-8"?>
<c:userShapes xmlns:c="http://schemas.openxmlformats.org/drawingml/2006/chart">
  <cdr:relSizeAnchor xmlns:cdr="http://schemas.openxmlformats.org/drawingml/2006/chartDrawing">
    <cdr:from>
      <cdr:x>0.45036</cdr:x>
      <cdr:y>0.17332</cdr:y>
    </cdr:from>
    <cdr:to>
      <cdr:x>0.48272</cdr:x>
      <cdr:y>0.26007</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912106" y="646542"/>
          <a:ext cx="137411" cy="3235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0.71125</cdr:x>
      <cdr:y>0.72831</cdr:y>
    </cdr:from>
    <cdr:to>
      <cdr:x>0.74748</cdr:x>
      <cdr:y>0.76153</cdr:y>
    </cdr:to>
    <cdr:cxnSp macro="">
      <cdr:nvCxnSpPr>
        <cdr:cNvPr id="3" name="直線コネクタ 2">
          <a:extLst xmlns:a="http://schemas.openxmlformats.org/drawingml/2006/main">
            <a:ext uri="{FF2B5EF4-FFF2-40B4-BE49-F238E27FC236}">
              <a16:creationId xmlns:a16="http://schemas.microsoft.com/office/drawing/2014/main" id="{9322B87C-D0CD-41F3-A333-F48D29CB2C94}"/>
            </a:ext>
          </a:extLst>
        </cdr:cNvPr>
        <cdr:cNvCxnSpPr/>
      </cdr:nvCxnSpPr>
      <cdr:spPr bwMode="auto">
        <a:xfrm xmlns:a="http://schemas.openxmlformats.org/drawingml/2006/main">
          <a:off x="3019793" y="2716777"/>
          <a:ext cx="153823" cy="1239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0.39676</cdr:x>
      <cdr:y>0.21591</cdr:y>
    </cdr:from>
    <cdr:to>
      <cdr:x>0.44625</cdr:x>
      <cdr:y>0.26838</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684523" y="805390"/>
          <a:ext cx="210122" cy="1957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0.212</cdr:x>
      <cdr:y>0.54385</cdr:y>
    </cdr:from>
    <cdr:to>
      <cdr:x>0.26018</cdr:x>
      <cdr:y>0.55953</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900074" y="2028717"/>
          <a:ext cx="204588" cy="584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0.50565</cdr:x>
      <cdr:y>0.14464</cdr:y>
    </cdr:from>
    <cdr:to>
      <cdr:x>0.51599</cdr:x>
      <cdr:y>0.2576</cdr:y>
    </cdr:to>
    <cdr:cxnSp macro="">
      <cdr:nvCxnSpPr>
        <cdr:cNvPr id="24" name="直線コネクタ 23">
          <a:extLst xmlns:a="http://schemas.openxmlformats.org/drawingml/2006/main">
            <a:ext uri="{FF2B5EF4-FFF2-40B4-BE49-F238E27FC236}">
              <a16:creationId xmlns:a16="http://schemas.microsoft.com/office/drawing/2014/main" id="{CECC5108-5486-4636-9A99-F3FA06AAC4FA}"/>
            </a:ext>
          </a:extLst>
        </cdr:cNvPr>
        <cdr:cNvCxnSpPr/>
      </cdr:nvCxnSpPr>
      <cdr:spPr bwMode="auto">
        <a:xfrm xmlns:a="http://schemas.openxmlformats.org/drawingml/2006/main" flipV="1">
          <a:off x="2146865" y="539555"/>
          <a:ext cx="43901" cy="42137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0.3582</cdr:x>
      <cdr:y>0.43069</cdr:y>
    </cdr:from>
    <cdr:to>
      <cdr:x>0.66068</cdr:x>
      <cdr:y>0.69359</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520827" y="1606575"/>
          <a:ext cx="1284248" cy="980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6350">
                <a:noFill/>
              </a:ln>
              <a:solidFill>
                <a:sysClr val="windowText" lastClr="000000"/>
              </a:solidFill>
            </a:rPr>
            <a:t>PFCs </a:t>
          </a:r>
          <a:r>
            <a:rPr lang="ja-JP" altLang="en-US" sz="1400" b="1">
              <a:ln w="6350">
                <a:noFill/>
              </a:ln>
              <a:solidFill>
                <a:sysClr val="windowText" lastClr="000000"/>
              </a:solidFill>
            </a:rPr>
            <a:t>総</a:t>
          </a:r>
          <a:r>
            <a:rPr lang="ja-JP" altLang="en-US" sz="1400" b="1"/>
            <a:t>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9.xml><?xml version="1.0" encoding="utf-8"?>
<c:userShapes xmlns:c="http://schemas.openxmlformats.org/drawingml/2006/chart">
  <cdr:relSizeAnchor xmlns:cdr="http://schemas.openxmlformats.org/drawingml/2006/chartDrawing">
    <cdr:from>
      <cdr:x>0.14419</cdr:x>
      <cdr:y>0.58234</cdr:y>
    </cdr:from>
    <cdr:to>
      <cdr:x>0.19689</cdr:x>
      <cdr:y>0.60313</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a:off x="557692" y="2009080"/>
          <a:ext cx="203807" cy="717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0.66753</cdr:x>
      <cdr:y>0.80674</cdr:y>
    </cdr:from>
    <cdr:to>
      <cdr:x>0.74757</cdr:x>
      <cdr:y>0.85505</cdr:y>
    </cdr:to>
    <cdr:cxnSp macro="">
      <cdr:nvCxnSpPr>
        <cdr:cNvPr id="3" name="直線コネクタ 2">
          <a:extLst xmlns:a="http://schemas.openxmlformats.org/drawingml/2006/main">
            <a:ext uri="{FF2B5EF4-FFF2-40B4-BE49-F238E27FC236}">
              <a16:creationId xmlns:a16="http://schemas.microsoft.com/office/drawing/2014/main" id="{9322B87C-D0CD-41F3-A333-F48D29CB2C94}"/>
            </a:ext>
          </a:extLst>
        </cdr:cNvPr>
        <cdr:cNvCxnSpPr/>
      </cdr:nvCxnSpPr>
      <cdr:spPr bwMode="auto">
        <a:xfrm xmlns:a="http://schemas.openxmlformats.org/drawingml/2006/main">
          <a:off x="2581754" y="2783262"/>
          <a:ext cx="309563" cy="166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0.34378</cdr:x>
      <cdr:y>0.26207</cdr:y>
    </cdr:from>
    <cdr:to>
      <cdr:x>0.39327</cdr:x>
      <cdr:y>0.31454</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255057" y="986118"/>
          <a:ext cx="180650" cy="1974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0.22116</cdr:x>
      <cdr:y>0.81405</cdr:y>
    </cdr:from>
    <cdr:to>
      <cdr:x>0.27992</cdr:x>
      <cdr:y>0.84815</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855348" y="2808482"/>
          <a:ext cx="227279" cy="1176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0.6152</cdr:x>
      <cdr:y>0.28427</cdr:y>
    </cdr:from>
    <cdr:to>
      <cdr:x>0.65416</cdr:x>
      <cdr:y>0.32359</cdr:y>
    </cdr:to>
    <cdr:cxnSp macro="">
      <cdr:nvCxnSpPr>
        <cdr:cNvPr id="24" name="直線コネクタ 23">
          <a:extLst xmlns:a="http://schemas.openxmlformats.org/drawingml/2006/main">
            <a:ext uri="{FF2B5EF4-FFF2-40B4-BE49-F238E27FC236}">
              <a16:creationId xmlns:a16="http://schemas.microsoft.com/office/drawing/2014/main" id="{CECC5108-5486-4636-9A99-F3FA06AAC4FA}"/>
            </a:ext>
          </a:extLst>
        </cdr:cNvPr>
        <cdr:cNvCxnSpPr/>
      </cdr:nvCxnSpPr>
      <cdr:spPr bwMode="auto">
        <a:xfrm xmlns:a="http://schemas.openxmlformats.org/drawingml/2006/main" flipV="1">
          <a:off x="2379348" y="980728"/>
          <a:ext cx="150717" cy="13565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0.32227</cdr:x>
      <cdr:y>0.45729</cdr:y>
    </cdr:from>
    <cdr:to>
      <cdr:x>0.62443</cdr:x>
      <cdr:y>0.74117</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246425" y="1577671"/>
          <a:ext cx="1168642" cy="9793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SF</a:t>
          </a:r>
          <a:r>
            <a:rPr lang="en-US" altLang="ja-JP" sz="1400" b="1" baseline="-25000">
              <a:ln w="3175">
                <a:noFill/>
              </a:ln>
              <a:solidFill>
                <a:sysClr val="windowText" lastClr="000000"/>
              </a:solidFill>
            </a:rPr>
            <a:t>6</a:t>
          </a:r>
          <a:r>
            <a:rPr lang="ja-JP" altLang="en-US" sz="1400" b="1"/>
            <a:t> 総排出量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dr:relSizeAnchor xmlns:cdr="http://schemas.openxmlformats.org/drawingml/2006/chartDrawing">
    <cdr:from>
      <cdr:x>0.75372</cdr:x>
      <cdr:y>0.53817</cdr:y>
    </cdr:from>
    <cdr:to>
      <cdr:x>0.79225</cdr:x>
      <cdr:y>0.58242</cdr:y>
    </cdr:to>
    <cdr:cxnSp macro="">
      <cdr:nvCxnSpPr>
        <cdr:cNvPr id="13" name="直線コネクタ 12">
          <a:extLst xmlns:a="http://schemas.openxmlformats.org/drawingml/2006/main">
            <a:ext uri="{FF2B5EF4-FFF2-40B4-BE49-F238E27FC236}">
              <a16:creationId xmlns:a16="http://schemas.microsoft.com/office/drawing/2014/main" id="{825D1FE9-CD7A-4972-8211-5F7ABF14B8CC}"/>
            </a:ext>
          </a:extLst>
        </cdr:cNvPr>
        <cdr:cNvCxnSpPr/>
      </cdr:nvCxnSpPr>
      <cdr:spPr bwMode="auto">
        <a:xfrm xmlns:a="http://schemas.openxmlformats.org/drawingml/2006/main" flipV="1">
          <a:off x="2915129" y="1856684"/>
          <a:ext cx="149002" cy="15267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3.xml><?xml version="1.0" encoding="utf-8"?>
<c:userShapes xmlns:c="http://schemas.openxmlformats.org/drawingml/2006/chart">
  <cdr:relSizeAnchor xmlns:cdr="http://schemas.openxmlformats.org/drawingml/2006/chartDrawing">
    <cdr:from>
      <cdr:x>0.42585</cdr:x>
      <cdr:y>0.4865</cdr:y>
    </cdr:from>
    <cdr:to>
      <cdr:x>0.6364</cdr:x>
      <cdr:y>0.77151</cdr:y>
    </cdr:to>
    <cdr:sp macro="" textlink="">
      <cdr:nvSpPr>
        <cdr:cNvPr id="9" name="テキスト ボックス 1">
          <a:extLst xmlns:a="http://schemas.openxmlformats.org/drawingml/2006/main">
            <a:ext uri="{FF2B5EF4-FFF2-40B4-BE49-F238E27FC236}">
              <a16:creationId xmlns:a16="http://schemas.microsoft.com/office/drawing/2014/main" id="{8E78A59C-AA48-4081-A066-E3E1CA489584}"/>
            </a:ext>
          </a:extLst>
        </cdr:cNvPr>
        <cdr:cNvSpPr txBox="1"/>
      </cdr:nvSpPr>
      <cdr:spPr>
        <a:xfrm xmlns:a="http://schemas.openxmlformats.org/drawingml/2006/main">
          <a:off x="2657227" y="2370476"/>
          <a:ext cx="1313793" cy="1388713"/>
        </a:xfrm>
        <a:prstGeom xmlns:a="http://schemas.openxmlformats.org/drawingml/2006/main" prst="rect">
          <a:avLst/>
        </a:prstGeom>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1600">
              <a:effectLst/>
              <a:latin typeface="+mn-lt"/>
              <a:ea typeface="+mn-ea"/>
              <a:cs typeface="+mn-cs"/>
            </a:rPr>
            <a:t>温室効果ガス</a:t>
          </a:r>
          <a:endParaRPr lang="ja-JP" altLang="ja-JP" sz="2400">
            <a:effectLst/>
          </a:endParaRPr>
        </a:p>
        <a:p xmlns:a="http://schemas.openxmlformats.org/drawingml/2006/main">
          <a:pPr algn="ctr"/>
          <a:r>
            <a:rPr lang="ja-JP" altLang="en-US" sz="1600">
              <a:effectLst/>
              <a:latin typeface="+mn-lt"/>
              <a:ea typeface="+mn-ea"/>
              <a:cs typeface="+mn-cs"/>
            </a:rPr>
            <a:t>総</a:t>
          </a:r>
          <a:r>
            <a:rPr lang="ja-JP" altLang="ja-JP" sz="1600">
              <a:effectLst/>
              <a:latin typeface="+mn-lt"/>
              <a:ea typeface="+mn-ea"/>
              <a:cs typeface="+mn-cs"/>
            </a:rPr>
            <a:t>排出量</a:t>
          </a:r>
          <a:endParaRPr lang="ja-JP" altLang="ja-JP" sz="2400">
            <a:effectLst/>
          </a:endParaRPr>
        </a:p>
        <a:p xmlns:a="http://schemas.openxmlformats.org/drawingml/2006/main">
          <a:pPr algn="ctr"/>
          <a:endParaRPr lang="en-US" altLang="ja-JP" sz="1800">
            <a:effectLst/>
            <a:latin typeface="+mn-lt"/>
            <a:ea typeface="+mn-ea"/>
            <a:cs typeface="+mn-cs"/>
          </a:endParaRPr>
        </a:p>
        <a:p xmlns:a="http://schemas.openxmlformats.org/drawingml/2006/main">
          <a:pPr algn="ctr"/>
          <a:endParaRPr lang="en-US" altLang="ja-JP" sz="1800">
            <a:effectLst/>
            <a:latin typeface="+mn-lt"/>
            <a:ea typeface="+mn-ea"/>
            <a:cs typeface="+mn-cs"/>
          </a:endParaRPr>
        </a:p>
        <a:p xmlns:a="http://schemas.openxmlformats.org/drawingml/2006/main">
          <a:pPr algn="ctr"/>
          <a:r>
            <a:rPr lang="en-US" altLang="ja-JP" sz="1600">
              <a:effectLst/>
              <a:latin typeface="+mn-lt"/>
              <a:ea typeface="+mn-ea"/>
              <a:cs typeface="+mn-cs"/>
            </a:rPr>
            <a:t>CO</a:t>
          </a:r>
          <a:r>
            <a:rPr lang="en-US" altLang="ja-JP" sz="1100">
              <a:effectLst/>
              <a:latin typeface="+mn-lt"/>
              <a:ea typeface="+mn-ea"/>
              <a:cs typeface="+mn-cs"/>
            </a:rPr>
            <a:t>2</a:t>
          </a:r>
          <a:r>
            <a:rPr lang="ja-JP" altLang="ja-JP" sz="1600">
              <a:effectLst/>
              <a:latin typeface="+mn-lt"/>
              <a:ea typeface="+mn-ea"/>
              <a:cs typeface="+mn-cs"/>
            </a:rPr>
            <a:t>換算</a:t>
          </a:r>
          <a:endParaRPr lang="en-US" altLang="ja-JP" sz="1600">
            <a:effectLst/>
            <a:latin typeface="+mn-lt"/>
            <a:ea typeface="+mn-ea"/>
            <a:cs typeface="+mn-cs"/>
          </a:endParaRPr>
        </a:p>
        <a:p xmlns:a="http://schemas.openxmlformats.org/drawingml/2006/main">
          <a:pPr algn="ctr"/>
          <a:endParaRPr lang="ja-JP" altLang="ja-JP" sz="2400">
            <a:effectLst/>
          </a:endParaRPr>
        </a:p>
      </cdr:txBody>
    </cdr:sp>
  </cdr:relSizeAnchor>
  <cdr:relSizeAnchor xmlns:cdr="http://schemas.openxmlformats.org/drawingml/2006/chartDrawing">
    <cdr:from>
      <cdr:x>0.52571</cdr:x>
      <cdr:y>0.22505</cdr:y>
    </cdr:from>
    <cdr:to>
      <cdr:x>0.52761</cdr:x>
      <cdr:y>0.30048</cdr:y>
    </cdr:to>
    <cdr:cxnSp macro="">
      <cdr:nvCxnSpPr>
        <cdr:cNvPr id="4" name="直線コネクタ 3">
          <a:extLst xmlns:a="http://schemas.openxmlformats.org/drawingml/2006/main">
            <a:ext uri="{FF2B5EF4-FFF2-40B4-BE49-F238E27FC236}">
              <a16:creationId xmlns:a16="http://schemas.microsoft.com/office/drawing/2014/main" id="{0FC0C643-0E48-4502-8576-BA4DF5D25807}"/>
            </a:ext>
          </a:extLst>
        </cdr:cNvPr>
        <cdr:cNvCxnSpPr/>
      </cdr:nvCxnSpPr>
      <cdr:spPr bwMode="auto">
        <a:xfrm xmlns:a="http://schemas.openxmlformats.org/drawingml/2006/main" flipH="1">
          <a:off x="3264817" y="1095374"/>
          <a:ext cx="11785" cy="367141"/>
        </a:xfrm>
        <a:prstGeom xmlns:a="http://schemas.openxmlformats.org/drawingml/2006/main" prst="line">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0.26841</cdr:x>
      <cdr:y>0.29354</cdr:y>
    </cdr:from>
    <cdr:to>
      <cdr:x>0.45891</cdr:x>
      <cdr:y>0.32014</cdr:y>
    </cdr:to>
    <cdr:cxnSp macro="">
      <cdr:nvCxnSpPr>
        <cdr:cNvPr id="6" name="直線コネクタ 5">
          <a:extLst xmlns:a="http://schemas.openxmlformats.org/drawingml/2006/main">
            <a:ext uri="{FF2B5EF4-FFF2-40B4-BE49-F238E27FC236}">
              <a16:creationId xmlns:a16="http://schemas.microsoft.com/office/drawing/2014/main" id="{4B500A90-4033-4CC2-A1DF-92074541DD7F}"/>
            </a:ext>
          </a:extLst>
        </cdr:cNvPr>
        <cdr:cNvCxnSpPr/>
      </cdr:nvCxnSpPr>
      <cdr:spPr bwMode="auto">
        <a:xfrm xmlns:a="http://schemas.openxmlformats.org/drawingml/2006/main" flipH="1" flipV="1">
          <a:off x="1666877" y="1428749"/>
          <a:ext cx="1183106" cy="129442"/>
        </a:xfrm>
        <a:prstGeom xmlns:a="http://schemas.openxmlformats.org/drawingml/2006/main" prst="line">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0.22393</cdr:x>
      <cdr:y>0.34655</cdr:y>
    </cdr:from>
    <cdr:to>
      <cdr:x>0.43155</cdr:x>
      <cdr:y>0.37769</cdr:y>
    </cdr:to>
    <cdr:cxnSp macro="">
      <cdr:nvCxnSpPr>
        <cdr:cNvPr id="7" name="直線コネクタ 6">
          <a:extLst xmlns:a="http://schemas.openxmlformats.org/drawingml/2006/main">
            <a:ext uri="{FF2B5EF4-FFF2-40B4-BE49-F238E27FC236}">
              <a16:creationId xmlns:a16="http://schemas.microsoft.com/office/drawing/2014/main" id="{248DC630-7B9B-4402-9666-9E26B6B7C8D1}"/>
            </a:ext>
          </a:extLst>
        </cdr:cNvPr>
        <cdr:cNvCxnSpPr/>
      </cdr:nvCxnSpPr>
      <cdr:spPr bwMode="auto">
        <a:xfrm xmlns:a="http://schemas.openxmlformats.org/drawingml/2006/main" flipH="1">
          <a:off x="1390652" y="1686734"/>
          <a:ext cx="1289434" cy="151590"/>
        </a:xfrm>
        <a:prstGeom xmlns:a="http://schemas.openxmlformats.org/drawingml/2006/main" prst="line">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0.33282</cdr:x>
      <cdr:y>0.26027</cdr:y>
    </cdr:from>
    <cdr:to>
      <cdr:x>0.49464</cdr:x>
      <cdr:y>0.31175</cdr:y>
    </cdr:to>
    <cdr:cxnSp macro="">
      <cdr:nvCxnSpPr>
        <cdr:cNvPr id="10" name="直線コネクタ 9">
          <a:extLst xmlns:a="http://schemas.openxmlformats.org/drawingml/2006/main">
            <a:ext uri="{FF2B5EF4-FFF2-40B4-BE49-F238E27FC236}">
              <a16:creationId xmlns:a16="http://schemas.microsoft.com/office/drawing/2014/main" id="{24D4CBB0-0BE8-45A1-A8D1-A16464E5E4A9}"/>
            </a:ext>
          </a:extLst>
        </cdr:cNvPr>
        <cdr:cNvCxnSpPr/>
      </cdr:nvCxnSpPr>
      <cdr:spPr bwMode="auto">
        <a:xfrm xmlns:a="http://schemas.openxmlformats.org/drawingml/2006/main">
          <a:off x="2066927" y="1266824"/>
          <a:ext cx="1004920" cy="250544"/>
        </a:xfrm>
        <a:prstGeom xmlns:a="http://schemas.openxmlformats.org/drawingml/2006/main" prst="line">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0.41871</cdr:x>
      <cdr:y>0.23679</cdr:y>
    </cdr:from>
    <cdr:to>
      <cdr:x>0.52</cdr:x>
      <cdr:y>0.30449</cdr:y>
    </cdr:to>
    <cdr:cxnSp macro="">
      <cdr:nvCxnSpPr>
        <cdr:cNvPr id="11" name="直線コネクタ 10">
          <a:extLst xmlns:a="http://schemas.openxmlformats.org/drawingml/2006/main">
            <a:ext uri="{FF2B5EF4-FFF2-40B4-BE49-F238E27FC236}">
              <a16:creationId xmlns:a16="http://schemas.microsoft.com/office/drawing/2014/main" id="{AA499ECC-2961-40CE-B877-B7BA663FE1F8}"/>
            </a:ext>
          </a:extLst>
        </cdr:cNvPr>
        <cdr:cNvCxnSpPr/>
      </cdr:nvCxnSpPr>
      <cdr:spPr bwMode="auto">
        <a:xfrm xmlns:a="http://schemas.openxmlformats.org/drawingml/2006/main" flipH="1" flipV="1">
          <a:off x="2600327" y="1152524"/>
          <a:ext cx="629027" cy="329493"/>
        </a:xfrm>
        <a:prstGeom xmlns:a="http://schemas.openxmlformats.org/drawingml/2006/main" prst="line">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0.48006</cdr:x>
      <cdr:y>0.22896</cdr:y>
    </cdr:from>
    <cdr:to>
      <cdr:x>0.52243</cdr:x>
      <cdr:y>0.30036</cdr:y>
    </cdr:to>
    <cdr:cxnSp macro="">
      <cdr:nvCxnSpPr>
        <cdr:cNvPr id="12" name="直線コネクタ 11">
          <a:extLst xmlns:a="http://schemas.openxmlformats.org/drawingml/2006/main">
            <a:ext uri="{FF2B5EF4-FFF2-40B4-BE49-F238E27FC236}">
              <a16:creationId xmlns:a16="http://schemas.microsoft.com/office/drawing/2014/main" id="{D842E404-2D3A-4C65-9431-5352D6BCFA20}"/>
            </a:ext>
          </a:extLst>
        </cdr:cNvPr>
        <cdr:cNvCxnSpPr/>
      </cdr:nvCxnSpPr>
      <cdr:spPr bwMode="auto">
        <a:xfrm xmlns:a="http://schemas.openxmlformats.org/drawingml/2006/main">
          <a:off x="2981327" y="1114424"/>
          <a:ext cx="263129" cy="347493"/>
        </a:xfrm>
        <a:prstGeom xmlns:a="http://schemas.openxmlformats.org/drawingml/2006/main" prst="line">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0.71727</cdr:x>
      <cdr:y>0.38333</cdr:y>
    </cdr:from>
    <cdr:to>
      <cdr:x>0.7839</cdr:x>
      <cdr:y>0.43398</cdr:y>
    </cdr:to>
    <cdr:cxnSp macro="">
      <cdr:nvCxnSpPr>
        <cdr:cNvPr id="30" name="直線コネクタ 29">
          <a:extLst xmlns:a="http://schemas.openxmlformats.org/drawingml/2006/main">
            <a:ext uri="{FF2B5EF4-FFF2-40B4-BE49-F238E27FC236}">
              <a16:creationId xmlns:a16="http://schemas.microsoft.com/office/drawing/2014/main" id="{555E8ABE-C8FD-4D15-86D2-75BAB58CF1A3}"/>
            </a:ext>
          </a:extLst>
        </cdr:cNvPr>
        <cdr:cNvCxnSpPr/>
      </cdr:nvCxnSpPr>
      <cdr:spPr bwMode="auto">
        <a:xfrm xmlns:a="http://schemas.openxmlformats.org/drawingml/2006/main" flipH="1">
          <a:off x="4463305" y="1865778"/>
          <a:ext cx="414618" cy="246529"/>
        </a:xfrm>
        <a:prstGeom xmlns:a="http://schemas.openxmlformats.org/drawingml/2006/main" prst="line">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30.xml><?xml version="1.0" encoding="utf-8"?>
<c:userShapes xmlns:c="http://schemas.openxmlformats.org/drawingml/2006/chart">
  <cdr:relSizeAnchor xmlns:cdr="http://schemas.openxmlformats.org/drawingml/2006/chartDrawing">
    <cdr:from>
      <cdr:x>0.40639</cdr:x>
      <cdr:y>0.2201</cdr:y>
    </cdr:from>
    <cdr:to>
      <cdr:x>0.47007</cdr:x>
      <cdr:y>0.24948</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711700" y="813128"/>
          <a:ext cx="268241" cy="10856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0.35833</cdr:x>
      <cdr:y>0.71465</cdr:y>
    </cdr:from>
    <cdr:to>
      <cdr:x>0.40639</cdr:x>
      <cdr:y>0.76299</cdr:y>
    </cdr:to>
    <cdr:cxnSp macro="">
      <cdr:nvCxnSpPr>
        <cdr:cNvPr id="3" name="直線コネクタ 2">
          <a:extLst xmlns:a="http://schemas.openxmlformats.org/drawingml/2006/main">
            <a:ext uri="{FF2B5EF4-FFF2-40B4-BE49-F238E27FC236}">
              <a16:creationId xmlns:a16="http://schemas.microsoft.com/office/drawing/2014/main" id="{9322B87C-D0CD-41F3-A333-F48D29CB2C94}"/>
            </a:ext>
          </a:extLst>
        </cdr:cNvPr>
        <cdr:cNvCxnSpPr/>
      </cdr:nvCxnSpPr>
      <cdr:spPr bwMode="auto">
        <a:xfrm xmlns:a="http://schemas.openxmlformats.org/drawingml/2006/main" flipH="1">
          <a:off x="1509294" y="2419002"/>
          <a:ext cx="202406" cy="1636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0.35833</cdr:x>
      <cdr:y>0.34223</cdr:y>
    </cdr:from>
    <cdr:to>
      <cdr:x>0.39791</cdr:x>
      <cdr:y>0.36685</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509295" y="1158412"/>
          <a:ext cx="166688" cy="833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0.31607</cdr:x>
      <cdr:y>0.54921</cdr:y>
    </cdr:from>
    <cdr:to>
      <cdr:x>0.36272</cdr:x>
      <cdr:y>0.5714</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1331280" y="1858994"/>
          <a:ext cx="196490" cy="7511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0.52794</cdr:x>
      <cdr:y>0.12341</cdr:y>
    </cdr:from>
    <cdr:to>
      <cdr:x>0.55993</cdr:x>
      <cdr:y>0.20813</cdr:y>
    </cdr:to>
    <cdr:cxnSp macro="">
      <cdr:nvCxnSpPr>
        <cdr:cNvPr id="24" name="直線コネクタ 23">
          <a:extLst xmlns:a="http://schemas.openxmlformats.org/drawingml/2006/main">
            <a:ext uri="{FF2B5EF4-FFF2-40B4-BE49-F238E27FC236}">
              <a16:creationId xmlns:a16="http://schemas.microsoft.com/office/drawing/2014/main" id="{CECC5108-5486-4636-9A99-F3FA06AAC4FA}"/>
            </a:ext>
          </a:extLst>
        </cdr:cNvPr>
        <cdr:cNvCxnSpPr/>
      </cdr:nvCxnSpPr>
      <cdr:spPr bwMode="auto">
        <a:xfrm xmlns:a="http://schemas.openxmlformats.org/drawingml/2006/main" flipH="1" flipV="1">
          <a:off x="2223669" y="455941"/>
          <a:ext cx="134746" cy="31297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0.4812</cdr:x>
      <cdr:y>0.39277</cdr:y>
    </cdr:from>
    <cdr:to>
      <cdr:x>0.76255</cdr:x>
      <cdr:y>0.67991</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2026816" y="1329479"/>
          <a:ext cx="1185071" cy="9719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SF</a:t>
          </a:r>
          <a:r>
            <a:rPr lang="en-US" altLang="ja-JP" sz="1400" b="1" baseline="-25000">
              <a:ln w="3175">
                <a:noFill/>
              </a:ln>
              <a:solidFill>
                <a:sysClr val="windowText" lastClr="000000"/>
              </a:solidFill>
            </a:rPr>
            <a:t>6</a:t>
          </a:r>
          <a:r>
            <a:rPr lang="ja-JP" altLang="en-US" sz="1400" b="1"/>
            <a:t> 総排出量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dr:relSizeAnchor xmlns:cdr="http://schemas.openxmlformats.org/drawingml/2006/chartDrawing">
    <cdr:from>
      <cdr:x>0.78234</cdr:x>
      <cdr:y>0.24587</cdr:y>
    </cdr:from>
    <cdr:to>
      <cdr:x>0.81726</cdr:x>
      <cdr:y>0.28455</cdr:y>
    </cdr:to>
    <cdr:cxnSp macro="">
      <cdr:nvCxnSpPr>
        <cdr:cNvPr id="14" name="直線コネクタ 13">
          <a:extLst xmlns:a="http://schemas.openxmlformats.org/drawingml/2006/main">
            <a:ext uri="{FF2B5EF4-FFF2-40B4-BE49-F238E27FC236}">
              <a16:creationId xmlns:a16="http://schemas.microsoft.com/office/drawing/2014/main" id="{C80C0A80-32BF-4AE4-B0F7-E31CD823AC6E}"/>
            </a:ext>
          </a:extLst>
        </cdr:cNvPr>
        <cdr:cNvCxnSpPr/>
      </cdr:nvCxnSpPr>
      <cdr:spPr bwMode="auto">
        <a:xfrm xmlns:a="http://schemas.openxmlformats.org/drawingml/2006/main" flipV="1">
          <a:off x="3295232" y="908361"/>
          <a:ext cx="147085" cy="14289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31.xml><?xml version="1.0" encoding="utf-8"?>
<c:userShapes xmlns:c="http://schemas.openxmlformats.org/drawingml/2006/chart">
  <cdr:relSizeAnchor xmlns:cdr="http://schemas.openxmlformats.org/drawingml/2006/chartDrawing">
    <cdr:from>
      <cdr:x>0.3805</cdr:x>
      <cdr:y>0.21868</cdr:y>
    </cdr:from>
    <cdr:to>
      <cdr:x>0.43619</cdr:x>
      <cdr:y>0.26274</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738312" y="813116"/>
          <a:ext cx="254420" cy="16382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0.35195</cdr:x>
      <cdr:y>0.7949</cdr:y>
    </cdr:from>
    <cdr:to>
      <cdr:x>0.3986</cdr:x>
      <cdr:y>0.82026</cdr:y>
    </cdr:to>
    <cdr:cxnSp macro="">
      <cdr:nvCxnSpPr>
        <cdr:cNvPr id="3" name="直線コネクタ 2">
          <a:extLst xmlns:a="http://schemas.openxmlformats.org/drawingml/2006/main">
            <a:ext uri="{FF2B5EF4-FFF2-40B4-BE49-F238E27FC236}">
              <a16:creationId xmlns:a16="http://schemas.microsoft.com/office/drawing/2014/main" id="{9322B87C-D0CD-41F3-A333-F48D29CB2C94}"/>
            </a:ext>
          </a:extLst>
        </cdr:cNvPr>
        <cdr:cNvCxnSpPr/>
      </cdr:nvCxnSpPr>
      <cdr:spPr bwMode="auto">
        <a:xfrm xmlns:a="http://schemas.openxmlformats.org/drawingml/2006/main" flipH="1">
          <a:off x="1607893" y="2955648"/>
          <a:ext cx="213120" cy="942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0.31458</cdr:x>
      <cdr:y>0.34037</cdr:y>
    </cdr:from>
    <cdr:to>
      <cdr:x>0.34585</cdr:x>
      <cdr:y>0.35317</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437155" y="1265566"/>
          <a:ext cx="142875" cy="476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0.23631</cdr:x>
      <cdr:y>0.58081</cdr:y>
    </cdr:from>
    <cdr:to>
      <cdr:x>0.28296</cdr:x>
      <cdr:y>0.603</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1079598" y="2159599"/>
          <a:ext cx="213120" cy="825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0.52307</cdr:x>
      <cdr:y>0.16745</cdr:y>
    </cdr:from>
    <cdr:to>
      <cdr:x>0.53302</cdr:x>
      <cdr:y>0.24062</cdr:y>
    </cdr:to>
    <cdr:cxnSp macro="">
      <cdr:nvCxnSpPr>
        <cdr:cNvPr id="24" name="直線コネクタ 23">
          <a:extLst xmlns:a="http://schemas.openxmlformats.org/drawingml/2006/main">
            <a:ext uri="{FF2B5EF4-FFF2-40B4-BE49-F238E27FC236}">
              <a16:creationId xmlns:a16="http://schemas.microsoft.com/office/drawing/2014/main" id="{CECC5108-5486-4636-9A99-F3FA06AAC4FA}"/>
            </a:ext>
          </a:extLst>
        </cdr:cNvPr>
        <cdr:cNvCxnSpPr/>
      </cdr:nvCxnSpPr>
      <cdr:spPr bwMode="auto">
        <a:xfrm xmlns:a="http://schemas.openxmlformats.org/drawingml/2006/main" flipH="1" flipV="1">
          <a:off x="2389654" y="622629"/>
          <a:ext cx="45461" cy="27206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0.39974</cdr:x>
      <cdr:y>0.41512</cdr:y>
    </cdr:from>
    <cdr:to>
      <cdr:x>0.65599</cdr:x>
      <cdr:y>0.6862</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826222" y="1543508"/>
          <a:ext cx="1170652" cy="1007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SF</a:t>
          </a:r>
          <a:r>
            <a:rPr lang="en-US" altLang="ja-JP" sz="1400" b="1" baseline="-25000">
              <a:ln w="3175">
                <a:noFill/>
              </a:ln>
              <a:solidFill>
                <a:sysClr val="windowText" lastClr="000000"/>
              </a:solidFill>
            </a:rPr>
            <a:t>6</a:t>
          </a:r>
          <a:r>
            <a:rPr lang="ja-JP" altLang="en-US" sz="1400" b="1"/>
            <a:t> 総排出量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dr:relSizeAnchor xmlns:cdr="http://schemas.openxmlformats.org/drawingml/2006/chartDrawing">
    <cdr:from>
      <cdr:x>0.7273</cdr:x>
      <cdr:y>0.31995</cdr:y>
    </cdr:from>
    <cdr:to>
      <cdr:x>0.75109</cdr:x>
      <cdr:y>0.36888</cdr:y>
    </cdr:to>
    <cdr:cxnSp macro="">
      <cdr:nvCxnSpPr>
        <cdr:cNvPr id="14" name="直線コネクタ 13">
          <a:extLst xmlns:a="http://schemas.openxmlformats.org/drawingml/2006/main">
            <a:ext uri="{FF2B5EF4-FFF2-40B4-BE49-F238E27FC236}">
              <a16:creationId xmlns:a16="http://schemas.microsoft.com/office/drawing/2014/main" id="{C80C0A80-32BF-4AE4-B0F7-E31CD823AC6E}"/>
            </a:ext>
          </a:extLst>
        </cdr:cNvPr>
        <cdr:cNvCxnSpPr/>
      </cdr:nvCxnSpPr>
      <cdr:spPr bwMode="auto">
        <a:xfrm xmlns:a="http://schemas.openxmlformats.org/drawingml/2006/main" flipV="1">
          <a:off x="3322653" y="1189672"/>
          <a:ext cx="108685" cy="18193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32.xml><?xml version="1.0" encoding="utf-8"?>
<c:userShapes xmlns:c="http://schemas.openxmlformats.org/drawingml/2006/chart">
  <cdr:relSizeAnchor xmlns:cdr="http://schemas.openxmlformats.org/drawingml/2006/chartDrawing">
    <cdr:from>
      <cdr:x>0.43993</cdr:x>
      <cdr:y>0.21124</cdr:y>
    </cdr:from>
    <cdr:to>
      <cdr:x>0.47413</cdr:x>
      <cdr:y>0.25775</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627612" y="666572"/>
          <a:ext cx="126531" cy="14676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0.20446</cdr:x>
      <cdr:y>0.37445</cdr:y>
    </cdr:from>
    <cdr:to>
      <cdr:x>0.25395</cdr:x>
      <cdr:y>0.42692</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756467" y="1181588"/>
          <a:ext cx="183100" cy="16557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0.73292</cdr:x>
      <cdr:y>0.34488</cdr:y>
    </cdr:from>
    <cdr:to>
      <cdr:x>0.77896</cdr:x>
      <cdr:y>0.3836</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2711613" y="1088274"/>
          <a:ext cx="170336" cy="12218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0.34845</cdr:x>
      <cdr:y>0.45216</cdr:y>
    </cdr:from>
    <cdr:to>
      <cdr:x>0.67732</cdr:x>
      <cdr:y>0.76372</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289192" y="1426823"/>
          <a:ext cx="1216725" cy="9831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a:noFill/>
              </a:ln>
              <a:solidFill>
                <a:sysClr val="windowText" lastClr="000000"/>
              </a:solidFill>
            </a:rPr>
            <a:t>NF</a:t>
          </a:r>
          <a:r>
            <a:rPr lang="en-US" altLang="ja-JP" sz="1400" b="1" baseline="-10000">
              <a:ln>
                <a:noFill/>
              </a:ln>
              <a:solidFill>
                <a:sysClr val="windowText" lastClr="000000"/>
              </a:solidFill>
            </a:rPr>
            <a:t>3</a:t>
          </a:r>
          <a:r>
            <a:rPr lang="ja-JP" altLang="en-US" sz="1400" b="1"/>
            <a:t> 総排出量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3.xml><?xml version="1.0" encoding="utf-8"?>
<c:userShapes xmlns:c="http://schemas.openxmlformats.org/drawingml/2006/chart">
  <cdr:relSizeAnchor xmlns:cdr="http://schemas.openxmlformats.org/drawingml/2006/chartDrawing">
    <cdr:from>
      <cdr:x>0.49419</cdr:x>
      <cdr:y>0.22037</cdr:y>
    </cdr:from>
    <cdr:to>
      <cdr:x>0.52839</cdr:x>
      <cdr:y>0.26688</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804139" y="829216"/>
          <a:ext cx="124855" cy="1750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0.39904</cdr:x>
      <cdr:y>0.24718</cdr:y>
    </cdr:from>
    <cdr:to>
      <cdr:x>0.44852</cdr:x>
      <cdr:y>0.29072</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456765" y="930088"/>
          <a:ext cx="180663" cy="1638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0.75203</cdr:x>
      <cdr:y>0.31865</cdr:y>
    </cdr:from>
    <cdr:to>
      <cdr:x>0.79807</cdr:x>
      <cdr:y>0.35737</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2745440" y="1199020"/>
          <a:ext cx="168078" cy="14569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0.36357</cdr:x>
      <cdr:y>0.45415</cdr:y>
    </cdr:from>
    <cdr:to>
      <cdr:x>0.70978</cdr:x>
      <cdr:y>0.74253</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267799" y="1575099"/>
          <a:ext cx="1207296" cy="1000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NF</a:t>
          </a:r>
          <a:r>
            <a:rPr lang="en-US" altLang="ja-JP" sz="1400" b="1" baseline="-10000">
              <a:ln w="3175">
                <a:noFill/>
              </a:ln>
              <a:solidFill>
                <a:sysClr val="windowText" lastClr="000000"/>
              </a:solidFill>
            </a:rPr>
            <a:t>3</a:t>
          </a:r>
          <a:r>
            <a:rPr lang="ja-JP" altLang="en-US" sz="1400" b="1"/>
            <a:t> 総排出量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4.xml><?xml version="1.0" encoding="utf-8"?>
<c:userShapes xmlns:c="http://schemas.openxmlformats.org/drawingml/2006/chart">
  <cdr:relSizeAnchor xmlns:cdr="http://schemas.openxmlformats.org/drawingml/2006/chartDrawing">
    <cdr:from>
      <cdr:x>0.42466</cdr:x>
      <cdr:y>0.13955</cdr:y>
    </cdr:from>
    <cdr:to>
      <cdr:x>0.45886</cdr:x>
      <cdr:y>0.18606</cdr:y>
    </cdr:to>
    <cdr:cxnSp macro="">
      <cdr:nvCxnSpPr>
        <cdr:cNvPr id="2" name="直線コネクタ 1">
          <a:extLst xmlns:a="http://schemas.openxmlformats.org/drawingml/2006/main">
            <a:ext uri="{FF2B5EF4-FFF2-40B4-BE49-F238E27FC236}">
              <a16:creationId xmlns:a16="http://schemas.microsoft.com/office/drawing/2014/main" id="{5D45CF23-57B6-488C-82C9-8E757FFBDB37}"/>
            </a:ext>
          </a:extLst>
        </cdr:cNvPr>
        <cdr:cNvCxnSpPr/>
      </cdr:nvCxnSpPr>
      <cdr:spPr bwMode="auto">
        <a:xfrm xmlns:a="http://schemas.openxmlformats.org/drawingml/2006/main" flipH="1" flipV="1">
          <a:off x="1568754" y="440354"/>
          <a:ext cx="126339" cy="14676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0.27487</cdr:x>
      <cdr:y>0.23048</cdr:y>
    </cdr:from>
    <cdr:to>
      <cdr:x>0.32436</cdr:x>
      <cdr:y>0.25913</cdr:y>
    </cdr:to>
    <cdr:cxnSp macro="">
      <cdr:nvCxnSpPr>
        <cdr:cNvPr id="9" name="直線コネクタ 8">
          <a:extLst xmlns:a="http://schemas.openxmlformats.org/drawingml/2006/main">
            <a:ext uri="{FF2B5EF4-FFF2-40B4-BE49-F238E27FC236}">
              <a16:creationId xmlns:a16="http://schemas.microsoft.com/office/drawing/2014/main" id="{8885D28F-3394-47F0-849D-684C0CE41117}"/>
            </a:ext>
          </a:extLst>
        </cdr:cNvPr>
        <cdr:cNvCxnSpPr/>
      </cdr:nvCxnSpPr>
      <cdr:spPr bwMode="auto">
        <a:xfrm xmlns:a="http://schemas.openxmlformats.org/drawingml/2006/main" flipH="1" flipV="1">
          <a:off x="1015417" y="727306"/>
          <a:ext cx="182822" cy="904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0.76492</cdr:x>
      <cdr:y>0.31627</cdr:y>
    </cdr:from>
    <cdr:to>
      <cdr:x>0.81096</cdr:x>
      <cdr:y>0.35499</cdr:y>
    </cdr:to>
    <cdr:cxnSp macro="">
      <cdr:nvCxnSpPr>
        <cdr:cNvPr id="11" name="直線コネクタ 10">
          <a:extLst xmlns:a="http://schemas.openxmlformats.org/drawingml/2006/main">
            <a:ext uri="{FF2B5EF4-FFF2-40B4-BE49-F238E27FC236}">
              <a16:creationId xmlns:a16="http://schemas.microsoft.com/office/drawing/2014/main" id="{0C6B1017-619B-4E4B-B16D-CA5FCDA4CADD}"/>
            </a:ext>
          </a:extLst>
        </cdr:cNvPr>
        <cdr:cNvCxnSpPr/>
      </cdr:nvCxnSpPr>
      <cdr:spPr bwMode="auto">
        <a:xfrm xmlns:a="http://schemas.openxmlformats.org/drawingml/2006/main" flipH="1">
          <a:off x="2825725" y="998010"/>
          <a:ext cx="170078" cy="12218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0.34519</cdr:x>
      <cdr:y>0.39179</cdr:y>
    </cdr:from>
    <cdr:to>
      <cdr:x>0.67001</cdr:x>
      <cdr:y>0.69914</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275163" y="1236313"/>
          <a:ext cx="1199936" cy="9698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NF</a:t>
          </a:r>
          <a:r>
            <a:rPr lang="en-US" altLang="ja-JP" sz="1400" b="1" baseline="-10000">
              <a:ln w="3175">
                <a:noFill/>
              </a:ln>
              <a:solidFill>
                <a:sysClr val="windowText" lastClr="000000"/>
              </a:solidFill>
            </a:rPr>
            <a:t>3</a:t>
          </a:r>
          <a:r>
            <a:rPr lang="ja-JP" altLang="en-US" sz="1400" b="1"/>
            <a:t> 総排出量</a:t>
          </a:r>
          <a:endParaRPr lang="en-US" altLang="ja-JP" sz="1400" b="1"/>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4.xml><?xml version="1.0" encoding="utf-8"?>
<c:userShapes xmlns:c="http://schemas.openxmlformats.org/drawingml/2006/chart">
  <cdr:relSizeAnchor xmlns:cdr="http://schemas.openxmlformats.org/drawingml/2006/chartDrawing">
    <cdr:from>
      <cdr:x>0.04464</cdr:x>
      <cdr:y>0.02898</cdr:y>
    </cdr:from>
    <cdr:to>
      <cdr:x>0.92767</cdr:x>
      <cdr:y>0.1281</cdr:y>
    </cdr:to>
    <cdr:sp macro="" textlink="">
      <cdr:nvSpPr>
        <cdr:cNvPr id="3" name="テキスト ボックス 2">
          <a:extLst xmlns:a="http://schemas.openxmlformats.org/drawingml/2006/main">
            <a:ext uri="{FF2B5EF4-FFF2-40B4-BE49-F238E27FC236}">
              <a16:creationId xmlns:a16="http://schemas.microsoft.com/office/drawing/2014/main" id="{07AF5BF1-1B27-4975-8F65-86552D21B742}"/>
            </a:ext>
          </a:extLst>
        </cdr:cNvPr>
        <cdr:cNvSpPr txBox="1"/>
      </cdr:nvSpPr>
      <cdr:spPr>
        <a:xfrm xmlns:a="http://schemas.openxmlformats.org/drawingml/2006/main">
          <a:off x="355859" y="127000"/>
          <a:ext cx="7040022" cy="43444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600" b="1">
              <a:latin typeface="+mj-ea"/>
              <a:ea typeface="+mj-ea"/>
            </a:rPr>
            <a:t>各種温室効果ガス（エネルギー起源</a:t>
          </a:r>
          <a:r>
            <a:rPr lang="en-US" altLang="ja-JP" sz="1600" b="1">
              <a:latin typeface="+mj-ea"/>
              <a:ea typeface="+mj-ea"/>
            </a:rPr>
            <a:t>CO</a:t>
          </a:r>
          <a:r>
            <a:rPr lang="en-US" altLang="ja-JP" sz="1600" b="1" baseline="-10000">
              <a:latin typeface="+mj-ea"/>
              <a:ea typeface="+mj-ea"/>
            </a:rPr>
            <a:t>2</a:t>
          </a:r>
          <a:r>
            <a:rPr lang="ja-JP" altLang="en-US" sz="1600" b="1">
              <a:latin typeface="+mj-ea"/>
              <a:ea typeface="+mj-ea"/>
            </a:rPr>
            <a:t>以外）の排出量の</a:t>
          </a:r>
          <a:r>
            <a:rPr lang="ja-JP" altLang="ja-JP" sz="1600" b="1" i="0" baseline="0">
              <a:effectLst/>
            </a:rPr>
            <a:t>推移（</a:t>
          </a:r>
          <a:r>
            <a:rPr lang="en-US" altLang="ja-JP" sz="1600" b="1" i="0" baseline="0">
              <a:effectLst/>
            </a:rPr>
            <a:t>1990-2017</a:t>
          </a:r>
          <a:r>
            <a:rPr lang="ja-JP" altLang="ja-JP" sz="1600" b="1" i="0" baseline="0">
              <a:effectLst/>
            </a:rPr>
            <a:t>年度）</a:t>
          </a:r>
          <a:endParaRPr lang="ja-JP" altLang="en-US" sz="1600" b="1">
            <a:latin typeface="+mj-ea"/>
            <a:ea typeface="+mj-ea"/>
          </a:endParaRPr>
        </a:p>
      </cdr:txBody>
    </cdr:sp>
  </cdr:relSizeAnchor>
  <cdr:relSizeAnchor xmlns:cdr="http://schemas.openxmlformats.org/drawingml/2006/chartDrawing">
    <cdr:from>
      <cdr:x>0.01201</cdr:x>
      <cdr:y>0.31739</cdr:y>
    </cdr:from>
    <cdr:to>
      <cdr:x>0.04925</cdr:x>
      <cdr:y>0.67737</cdr:y>
    </cdr:to>
    <cdr:sp macro="" textlink="">
      <cdr:nvSpPr>
        <cdr:cNvPr id="4" name="テキスト ボックス 1">
          <a:extLst xmlns:a="http://schemas.openxmlformats.org/drawingml/2006/main">
            <a:ext uri="{FF2B5EF4-FFF2-40B4-BE49-F238E27FC236}">
              <a16:creationId xmlns:a16="http://schemas.microsoft.com/office/drawing/2014/main" id="{60D66AAD-157D-4CFD-94E0-66639263930D}"/>
            </a:ext>
          </a:extLst>
        </cdr:cNvPr>
        <cdr:cNvSpPr txBox="1"/>
      </cdr:nvSpPr>
      <cdr:spPr>
        <a:xfrm xmlns:a="http://schemas.openxmlformats.org/drawingml/2006/main" rot="16200000">
          <a:off x="-511593" y="1967391"/>
          <a:ext cx="1536914" cy="31231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t>（百万トン</a:t>
          </a:r>
          <a:r>
            <a:rPr lang="en-US" altLang="ja-JP" sz="1200"/>
            <a:t>CO</a:t>
          </a:r>
          <a:r>
            <a:rPr lang="en-US" altLang="ja-JP" sz="1200" baseline="-25000"/>
            <a:t>2</a:t>
          </a:r>
          <a:r>
            <a:rPr lang="ja-JP" altLang="en-US" sz="1200"/>
            <a:t>換算）</a:t>
          </a:r>
        </a:p>
      </cdr:txBody>
    </cdr:sp>
  </cdr:relSizeAnchor>
  <cdr:relSizeAnchor xmlns:cdr="http://schemas.openxmlformats.org/drawingml/2006/chartDrawing">
    <cdr:from>
      <cdr:x>0.79395</cdr:x>
      <cdr:y>0.88245</cdr:y>
    </cdr:from>
    <cdr:to>
      <cdr:x>0.87125</cdr:x>
      <cdr:y>0.94938</cdr:y>
    </cdr:to>
    <cdr:sp macro="" textlink="">
      <cdr:nvSpPr>
        <cdr:cNvPr id="5" name="テキスト ボックス 1">
          <a:extLst xmlns:a="http://schemas.openxmlformats.org/drawingml/2006/main">
            <a:ext uri="{FF2B5EF4-FFF2-40B4-BE49-F238E27FC236}">
              <a16:creationId xmlns:a16="http://schemas.microsoft.com/office/drawing/2014/main" id="{F1112C6A-52BE-4E3F-8AF8-D8D28B582DAC}"/>
            </a:ext>
          </a:extLst>
        </cdr:cNvPr>
        <cdr:cNvSpPr txBox="1"/>
      </cdr:nvSpPr>
      <cdr:spPr>
        <a:xfrm xmlns:a="http://schemas.openxmlformats.org/drawingml/2006/main">
          <a:off x="6658697" y="3767576"/>
          <a:ext cx="648290" cy="2857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t>（年度）</a:t>
          </a:r>
        </a:p>
      </cdr:txBody>
    </cdr:sp>
  </cdr:relSizeAnchor>
</c:userShapes>
</file>

<file path=xl/drawings/drawing5.xml><?xml version="1.0" encoding="utf-8"?>
<xdr:wsDr xmlns:xdr="http://schemas.openxmlformats.org/drawingml/2006/spreadsheetDrawing" xmlns:a="http://schemas.openxmlformats.org/drawingml/2006/main">
  <xdr:twoCellAnchor>
    <xdr:from>
      <xdr:col>28</xdr:col>
      <xdr:colOff>295275</xdr:colOff>
      <xdr:row>98</xdr:row>
      <xdr:rowOff>0</xdr:rowOff>
    </xdr:from>
    <xdr:to>
      <xdr:col>35</xdr:col>
      <xdr:colOff>142875</xdr:colOff>
      <xdr:row>98</xdr:row>
      <xdr:rowOff>0</xdr:rowOff>
    </xdr:to>
    <xdr:graphicFrame macro="">
      <xdr:nvGraphicFramePr>
        <xdr:cNvPr id="375582" name="Chart 1">
          <a:extLst>
            <a:ext uri="{FF2B5EF4-FFF2-40B4-BE49-F238E27FC236}">
              <a16:creationId xmlns:a16="http://schemas.microsoft.com/office/drawing/2014/main" id="{00000000-0008-0000-0300-00001EBB0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59</xdr:col>
      <xdr:colOff>228600</xdr:colOff>
      <xdr:row>2</xdr:row>
      <xdr:rowOff>203200</xdr:rowOff>
    </xdr:from>
    <xdr:to>
      <xdr:col>73</xdr:col>
      <xdr:colOff>272865</xdr:colOff>
      <xdr:row>38</xdr:row>
      <xdr:rowOff>63500</xdr:rowOff>
    </xdr:to>
    <xdr:graphicFrame macro="">
      <xdr:nvGraphicFramePr>
        <xdr:cNvPr id="10" name="グラフ 3">
          <a:extLst>
            <a:ext uri="{FF2B5EF4-FFF2-40B4-BE49-F238E27FC236}">
              <a16:creationId xmlns:a16="http://schemas.microsoft.com/office/drawing/2014/main" id="{6828146D-244D-42F8-97FF-DB27172DB9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0.7029</cdr:x>
      <cdr:y>0.31292</cdr:y>
    </cdr:from>
    <cdr:to>
      <cdr:x>0.72939</cdr:x>
      <cdr:y>0.40189</cdr:y>
    </cdr:to>
    <cdr:sp macro="" textlink="">
      <cdr:nvSpPr>
        <cdr:cNvPr id="375809" name="Text Box 1">
          <a:extLst xmlns:a="http://schemas.openxmlformats.org/drawingml/2006/main">
            <a:ext uri="{FF2B5EF4-FFF2-40B4-BE49-F238E27FC236}">
              <a16:creationId xmlns:a16="http://schemas.microsoft.com/office/drawing/2014/main" id="{0C4F73AE-E399-4B25-AD70-03319DE7AABF}"/>
            </a:ext>
          </a:extLst>
        </cdr:cNvPr>
        <cdr:cNvSpPr txBox="1">
          <a:spLocks xmlns:a="http://schemas.openxmlformats.org/drawingml/2006/main" noChangeArrowheads="1"/>
        </cdr:cNvSpPr>
      </cdr:nvSpPr>
      <cdr:spPr bwMode="auto">
        <a:xfrm xmlns:a="http://schemas.openxmlformats.org/drawingml/2006/main">
          <a:off x="175587" y="232680"/>
          <a:ext cx="351673" cy="652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wordArtVertRtl" wrap="square" lIns="36576" tIns="0" rIns="36576" bIns="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排出量　（単位　百万トン</a:t>
          </a:r>
          <a:r>
            <a:rPr lang="en-US" altLang="ja-JP" sz="1400" b="0" i="0" strike="noStrike">
              <a:solidFill>
                <a:srgbClr val="000000"/>
              </a:solidFill>
              <a:latin typeface="ＭＳ Ｐゴシック"/>
              <a:ea typeface="ＭＳ Ｐゴシック"/>
            </a:rPr>
            <a:t>CO2</a:t>
          </a:r>
          <a:r>
            <a:rPr lang="ja-JP" altLang="en-US" sz="1400" b="0" i="0" strike="noStrike">
              <a:solidFill>
                <a:srgbClr val="000000"/>
              </a:solidFill>
              <a:latin typeface="ＭＳ Ｐゴシック"/>
              <a:ea typeface="ＭＳ Ｐゴシック"/>
            </a:rPr>
            <a:t>）</a:t>
          </a:r>
        </a:p>
      </cdr:txBody>
    </cdr:sp>
  </cdr:relSizeAnchor>
  <cdr:relSizeAnchor xmlns:cdr="http://schemas.openxmlformats.org/drawingml/2006/chartDrawing">
    <cdr:from>
      <cdr:x>0.78556</cdr:x>
      <cdr:y>0.68534</cdr:y>
    </cdr:from>
    <cdr:to>
      <cdr:x>0.80778</cdr:x>
      <cdr:y>0.91048</cdr:y>
    </cdr:to>
    <cdr:sp macro="" textlink="">
      <cdr:nvSpPr>
        <cdr:cNvPr id="375810" name="Text Box 2">
          <a:extLst xmlns:a="http://schemas.openxmlformats.org/drawingml/2006/main">
            <a:ext uri="{FF2B5EF4-FFF2-40B4-BE49-F238E27FC236}">
              <a16:creationId xmlns:a16="http://schemas.microsoft.com/office/drawing/2014/main" id="{74315096-9549-4D20-BA68-EED931947EF5}"/>
            </a:ext>
          </a:extLst>
        </cdr:cNvPr>
        <cdr:cNvSpPr txBox="1">
          <a:spLocks xmlns:a="http://schemas.openxmlformats.org/drawingml/2006/main" noChangeArrowheads="1"/>
        </cdr:cNvSpPr>
      </cdr:nvSpPr>
      <cdr:spPr bwMode="auto">
        <a:xfrm xmlns:a="http://schemas.openxmlformats.org/drawingml/2006/main">
          <a:off x="3115645" y="505819"/>
          <a:ext cx="1000187" cy="1651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0.78382</cdr:x>
      <cdr:y>0.31575</cdr:y>
    </cdr:from>
    <cdr:to>
      <cdr:x>0.81207</cdr:x>
      <cdr:y>0.32271</cdr:y>
    </cdr:to>
    <cdr:sp macro="" textlink="">
      <cdr:nvSpPr>
        <cdr:cNvPr id="375811" name="Text Box 3">
          <a:extLst xmlns:a="http://schemas.openxmlformats.org/drawingml/2006/main">
            <a:ext uri="{FF2B5EF4-FFF2-40B4-BE49-F238E27FC236}">
              <a16:creationId xmlns:a16="http://schemas.microsoft.com/office/drawing/2014/main" id="{2DCA2712-CB23-4BED-918E-02EEF6802323}"/>
            </a:ext>
          </a:extLst>
        </cdr:cNvPr>
        <cdr:cNvSpPr txBox="1">
          <a:spLocks xmlns:a="http://schemas.openxmlformats.org/drawingml/2006/main" noChangeArrowheads="1"/>
        </cdr:cNvSpPr>
      </cdr:nvSpPr>
      <cdr:spPr bwMode="auto">
        <a:xfrm xmlns:a="http://schemas.openxmlformats.org/drawingml/2006/main">
          <a:off x="3060814" y="234754"/>
          <a:ext cx="1268668" cy="51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産業部門</a:t>
          </a:r>
        </a:p>
      </cdr:txBody>
    </cdr:sp>
  </cdr:relSizeAnchor>
  <cdr:relSizeAnchor xmlns:cdr="http://schemas.openxmlformats.org/drawingml/2006/chartDrawing">
    <cdr:from>
      <cdr:x>0.78381</cdr:x>
      <cdr:y>0.35708</cdr:y>
    </cdr:from>
    <cdr:to>
      <cdr:x>0.81204</cdr:x>
      <cdr:y>0.36382</cdr:y>
    </cdr:to>
    <cdr:sp macro="" textlink="">
      <cdr:nvSpPr>
        <cdr:cNvPr id="375812" name="Text Box 4">
          <a:extLst xmlns:a="http://schemas.openxmlformats.org/drawingml/2006/main">
            <a:ext uri="{FF2B5EF4-FFF2-40B4-BE49-F238E27FC236}">
              <a16:creationId xmlns:a16="http://schemas.microsoft.com/office/drawing/2014/main" id="{88C9D05F-0A7B-41D3-960B-E8CEC7DF2189}"/>
            </a:ext>
          </a:extLst>
        </cdr:cNvPr>
        <cdr:cNvSpPr txBox="1">
          <a:spLocks xmlns:a="http://schemas.openxmlformats.org/drawingml/2006/main" noChangeArrowheads="1"/>
        </cdr:cNvSpPr>
      </cdr:nvSpPr>
      <cdr:spPr bwMode="auto">
        <a:xfrm xmlns:a="http://schemas.openxmlformats.org/drawingml/2006/main">
          <a:off x="3066486" y="265067"/>
          <a:ext cx="1257324" cy="49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民生部門</a:t>
          </a:r>
        </a:p>
      </cdr:txBody>
    </cdr:sp>
  </cdr:relSizeAnchor>
  <cdr:relSizeAnchor xmlns:cdr="http://schemas.openxmlformats.org/drawingml/2006/chartDrawing">
    <cdr:from>
      <cdr:x>0.78381</cdr:x>
      <cdr:y>0.38079</cdr:y>
    </cdr:from>
    <cdr:to>
      <cdr:x>0.81204</cdr:x>
      <cdr:y>0.38754</cdr:y>
    </cdr:to>
    <cdr:sp macro="" textlink="">
      <cdr:nvSpPr>
        <cdr:cNvPr id="375813" name="Text Box 5">
          <a:extLst xmlns:a="http://schemas.openxmlformats.org/drawingml/2006/main">
            <a:ext uri="{FF2B5EF4-FFF2-40B4-BE49-F238E27FC236}">
              <a16:creationId xmlns:a16="http://schemas.microsoft.com/office/drawing/2014/main" id="{528A63BA-4ECA-4F7F-BCEB-BC83D187244D}"/>
            </a:ext>
          </a:extLst>
        </cdr:cNvPr>
        <cdr:cNvSpPr txBox="1">
          <a:spLocks xmlns:a="http://schemas.openxmlformats.org/drawingml/2006/main" noChangeArrowheads="1"/>
        </cdr:cNvSpPr>
      </cdr:nvSpPr>
      <cdr:spPr bwMode="auto">
        <a:xfrm xmlns:a="http://schemas.openxmlformats.org/drawingml/2006/main">
          <a:off x="3066486" y="282458"/>
          <a:ext cx="1257324" cy="49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運輸部門</a:t>
          </a:r>
        </a:p>
      </cdr:txBody>
    </cdr:sp>
  </cdr:relSizeAnchor>
  <cdr:relSizeAnchor xmlns:cdr="http://schemas.openxmlformats.org/drawingml/2006/chartDrawing">
    <cdr:from>
      <cdr:x>0.74266</cdr:x>
      <cdr:y>0.33402</cdr:y>
    </cdr:from>
    <cdr:to>
      <cdr:x>0.76347</cdr:x>
      <cdr:y>0.33859</cdr:y>
    </cdr:to>
    <cdr:sp macro="" textlink="">
      <cdr:nvSpPr>
        <cdr:cNvPr id="375814" name="Text Box 6">
          <a:extLst xmlns:a="http://schemas.openxmlformats.org/drawingml/2006/main">
            <a:ext uri="{FF2B5EF4-FFF2-40B4-BE49-F238E27FC236}">
              <a16:creationId xmlns:a16="http://schemas.microsoft.com/office/drawing/2014/main" id="{17A0B234-D903-4F87-9B4E-88DBDE3B3FF8}"/>
            </a:ext>
          </a:extLst>
        </cdr:cNvPr>
        <cdr:cNvSpPr txBox="1">
          <a:spLocks xmlns:a="http://schemas.openxmlformats.org/drawingml/2006/main" noChangeArrowheads="1"/>
        </cdr:cNvSpPr>
      </cdr:nvSpPr>
      <cdr:spPr bwMode="auto">
        <a:xfrm xmlns:a="http://schemas.openxmlformats.org/drawingml/2006/main">
          <a:off x="1139850" y="248156"/>
          <a:ext cx="979389" cy="33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476</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0.36578</cdr:y>
    </cdr:from>
    <cdr:to>
      <cdr:x>0.76347</cdr:x>
      <cdr:y>0.37057</cdr:y>
    </cdr:to>
    <cdr:sp macro="" textlink="">
      <cdr:nvSpPr>
        <cdr:cNvPr id="375815" name="Text Box 7">
          <a:extLst xmlns:a="http://schemas.openxmlformats.org/drawingml/2006/main">
            <a:ext uri="{FF2B5EF4-FFF2-40B4-BE49-F238E27FC236}">
              <a16:creationId xmlns:a16="http://schemas.microsoft.com/office/drawing/2014/main" id="{91DB71BB-1A37-4A77-AF77-47772063CB75}"/>
            </a:ext>
          </a:extLst>
        </cdr:cNvPr>
        <cdr:cNvSpPr txBox="1">
          <a:spLocks xmlns:a="http://schemas.openxmlformats.org/drawingml/2006/main" noChangeArrowheads="1"/>
        </cdr:cNvSpPr>
      </cdr:nvSpPr>
      <cdr:spPr bwMode="auto">
        <a:xfrm xmlns:a="http://schemas.openxmlformats.org/drawingml/2006/main">
          <a:off x="1139850" y="271449"/>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273</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0.38928</cdr:y>
    </cdr:from>
    <cdr:to>
      <cdr:x>0.76347</cdr:x>
      <cdr:y>0.39406</cdr:y>
    </cdr:to>
    <cdr:sp macro="" textlink="">
      <cdr:nvSpPr>
        <cdr:cNvPr id="375816" name="Text Box 8">
          <a:extLst xmlns:a="http://schemas.openxmlformats.org/drawingml/2006/main">
            <a:ext uri="{FF2B5EF4-FFF2-40B4-BE49-F238E27FC236}">
              <a16:creationId xmlns:a16="http://schemas.microsoft.com/office/drawing/2014/main" id="{808DF807-1DA8-421A-BC7A-73B097B411FF}"/>
            </a:ext>
          </a:extLst>
        </cdr:cNvPr>
        <cdr:cNvSpPr txBox="1">
          <a:spLocks xmlns:a="http://schemas.openxmlformats.org/drawingml/2006/main" noChangeArrowheads="1"/>
        </cdr:cNvSpPr>
      </cdr:nvSpPr>
      <cdr:spPr bwMode="auto">
        <a:xfrm xmlns:a="http://schemas.openxmlformats.org/drawingml/2006/main">
          <a:off x="1139850" y="288680"/>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217</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0.86907</cdr:x>
      <cdr:y>0.06725</cdr:y>
    </cdr:from>
    <cdr:to>
      <cdr:x>0.87595</cdr:x>
      <cdr:y>0.06725</cdr:y>
    </cdr:to>
    <cdr:sp macro="" textlink="">
      <cdr:nvSpPr>
        <cdr:cNvPr id="375817" name="Text Box 9">
          <a:extLst xmlns:a="http://schemas.openxmlformats.org/drawingml/2006/main">
            <a:ext uri="{FF2B5EF4-FFF2-40B4-BE49-F238E27FC236}">
              <a16:creationId xmlns:a16="http://schemas.microsoft.com/office/drawing/2014/main" id="{3E84231B-56C2-4215-8843-4A8BE7F96C45}"/>
            </a:ext>
          </a:extLst>
        </cdr:cNvPr>
        <cdr:cNvSpPr txBox="1">
          <a:spLocks xmlns:a="http://schemas.openxmlformats.org/drawingml/2006/main" noChangeArrowheads="1"/>
        </cdr:cNvSpPr>
      </cdr:nvSpPr>
      <cdr:spPr bwMode="auto">
        <a:xfrm xmlns:a="http://schemas.openxmlformats.org/drawingml/2006/main">
          <a:off x="6025452" y="244805"/>
          <a:ext cx="1574963"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452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3.8%</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0.082</cdr:y>
    </cdr:from>
    <cdr:to>
      <cdr:x>0.87595</cdr:x>
      <cdr:y>0.082</cdr:y>
    </cdr:to>
    <cdr:sp macro="" textlink="">
      <cdr:nvSpPr>
        <cdr:cNvPr id="375818" name="Text Box 10">
          <a:extLst xmlns:a="http://schemas.openxmlformats.org/drawingml/2006/main">
            <a:ext uri="{FF2B5EF4-FFF2-40B4-BE49-F238E27FC236}">
              <a16:creationId xmlns:a16="http://schemas.microsoft.com/office/drawing/2014/main" id="{8D4A78C7-D0AD-4F37-B23F-D144DE0DEE8D}"/>
            </a:ext>
          </a:extLst>
        </cdr:cNvPr>
        <cdr:cNvSpPr txBox="1">
          <a:spLocks xmlns:a="http://schemas.openxmlformats.org/drawingml/2006/main" noChangeArrowheads="1"/>
        </cdr:cNvSpPr>
      </cdr:nvSpPr>
      <cdr:spPr bwMode="auto">
        <a:xfrm xmlns:a="http://schemas.openxmlformats.org/drawingml/2006/main">
          <a:off x="6025452" y="262195"/>
          <a:ext cx="1576854" cy="127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342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0.4%</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0.09275</cdr:y>
    </cdr:from>
    <cdr:to>
      <cdr:x>0.87595</cdr:x>
      <cdr:y>0.09275</cdr:y>
    </cdr:to>
    <cdr:sp macro="" textlink="">
      <cdr:nvSpPr>
        <cdr:cNvPr id="375819" name="Text Box 11">
          <a:extLst xmlns:a="http://schemas.openxmlformats.org/drawingml/2006/main">
            <a:ext uri="{FF2B5EF4-FFF2-40B4-BE49-F238E27FC236}">
              <a16:creationId xmlns:a16="http://schemas.microsoft.com/office/drawing/2014/main" id="{80E1CB53-831A-475D-8B1B-70ED528DDAD9}"/>
            </a:ext>
          </a:extLst>
        </cdr:cNvPr>
        <cdr:cNvSpPr txBox="1">
          <a:spLocks xmlns:a="http://schemas.openxmlformats.org/drawingml/2006/main" noChangeArrowheads="1"/>
        </cdr:cNvSpPr>
      </cdr:nvSpPr>
      <cdr:spPr bwMode="auto">
        <a:xfrm xmlns:a="http://schemas.openxmlformats.org/drawingml/2006/main">
          <a:off x="6025452" y="274959"/>
          <a:ext cx="1576854"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267</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0.8%</a:t>
          </a:r>
          <a:r>
            <a:rPr lang="ja-JP" altLang="en-US" sz="1400" b="0" i="0" strike="noStrike">
              <a:solidFill>
                <a:srgbClr val="000000"/>
              </a:solidFill>
              <a:latin typeface="ＭＳ Ｐ明朝"/>
              <a:ea typeface="ＭＳ Ｐ明朝"/>
            </a:rPr>
            <a:t>）</a:t>
          </a:r>
        </a:p>
      </cdr:txBody>
    </cdr:sp>
  </cdr:relSizeAnchor>
</c:userShapes>
</file>

<file path=xl/drawings/drawing7.xml><?xml version="1.0" encoding="utf-8"?>
<c:userShapes xmlns:c="http://schemas.openxmlformats.org/drawingml/2006/chart">
  <cdr:relSizeAnchor xmlns:cdr="http://schemas.openxmlformats.org/drawingml/2006/chartDrawing">
    <cdr:from>
      <cdr:x>0.7241</cdr:x>
      <cdr:y>0.86274</cdr:y>
    </cdr:from>
    <cdr:to>
      <cdr:x>0.76827</cdr:x>
      <cdr:y>0.91253</cdr:y>
    </cdr:to>
    <cdr:sp macro="" textlink="">
      <cdr:nvSpPr>
        <cdr:cNvPr id="8" name="テキスト ボックス 7">
          <a:extLst xmlns:a="http://schemas.openxmlformats.org/drawingml/2006/main">
            <a:ext uri="{FF2B5EF4-FFF2-40B4-BE49-F238E27FC236}">
              <a16:creationId xmlns:a16="http://schemas.microsoft.com/office/drawing/2014/main" id="{9415FC45-0599-4E44-A911-275F0BEA5193}"/>
            </a:ext>
          </a:extLst>
        </cdr:cNvPr>
        <cdr:cNvSpPr txBox="1"/>
      </cdr:nvSpPr>
      <cdr:spPr>
        <a:xfrm xmlns:a="http://schemas.openxmlformats.org/drawingml/2006/main">
          <a:off x="6984319" y="5774200"/>
          <a:ext cx="426040" cy="33323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t>（年度）</a:t>
          </a:r>
        </a:p>
      </cdr:txBody>
    </cdr:sp>
  </cdr:relSizeAnchor>
  <cdr:relSizeAnchor xmlns:cdr="http://schemas.openxmlformats.org/drawingml/2006/chartDrawing">
    <cdr:from>
      <cdr:x>0.02631</cdr:x>
      <cdr:y>0.29947</cdr:y>
    </cdr:from>
    <cdr:to>
      <cdr:x>0.07116</cdr:x>
      <cdr:y>0.68753</cdr:y>
    </cdr:to>
    <cdr:sp macro="" textlink="">
      <cdr:nvSpPr>
        <cdr:cNvPr id="9" name="テキスト ボックス 1">
          <a:extLst xmlns:a="http://schemas.openxmlformats.org/drawingml/2006/main">
            <a:ext uri="{FF2B5EF4-FFF2-40B4-BE49-F238E27FC236}">
              <a16:creationId xmlns:a16="http://schemas.microsoft.com/office/drawing/2014/main" id="{92CDFE26-1A24-4000-B171-9C6318754937}"/>
            </a:ext>
          </a:extLst>
        </cdr:cNvPr>
        <cdr:cNvSpPr txBox="1"/>
      </cdr:nvSpPr>
      <cdr:spPr>
        <a:xfrm xmlns:a="http://schemas.openxmlformats.org/drawingml/2006/main" rot="16200000">
          <a:off x="-826709" y="3133460"/>
          <a:ext cx="2643051" cy="45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altLang="ja-JP" sz="1200"/>
            <a:t>CO</a:t>
          </a:r>
          <a:r>
            <a:rPr lang="en-US" altLang="ja-JP" sz="1200" baseline="-25000"/>
            <a:t>2</a:t>
          </a:r>
          <a:r>
            <a:rPr lang="ja-JP" altLang="en-US" sz="1200"/>
            <a:t>　排出量　（百万トン</a:t>
          </a:r>
          <a:r>
            <a:rPr lang="en-US" altLang="ja-JP" sz="1200"/>
            <a:t>CO</a:t>
          </a:r>
          <a:r>
            <a:rPr lang="en-US" altLang="ja-JP" sz="1200" baseline="-25000"/>
            <a:t>2</a:t>
          </a:r>
          <a:r>
            <a:rPr lang="ja-JP" altLang="en-US" sz="1200"/>
            <a:t>）</a:t>
          </a:r>
        </a:p>
      </cdr:txBody>
    </cdr:sp>
  </cdr:relSizeAnchor>
  <cdr:relSizeAnchor xmlns:cdr="http://schemas.openxmlformats.org/drawingml/2006/chartDrawing">
    <cdr:from>
      <cdr:x>0.51121</cdr:x>
      <cdr:y>0.35556</cdr:y>
    </cdr:from>
    <cdr:to>
      <cdr:x>0.58889</cdr:x>
      <cdr:y>0.40782</cdr:y>
    </cdr:to>
    <cdr:sp macro="" textlink="">
      <cdr:nvSpPr>
        <cdr:cNvPr id="11" name="テキスト ボックス 4">
          <a:extLst xmlns:a="http://schemas.openxmlformats.org/drawingml/2006/main">
            <a:ext uri="{FF2B5EF4-FFF2-40B4-BE49-F238E27FC236}">
              <a16:creationId xmlns:a16="http://schemas.microsoft.com/office/drawing/2014/main" id="{630B769B-51A7-451A-9A43-637B7128832F}"/>
            </a:ext>
          </a:extLst>
        </cdr:cNvPr>
        <cdr:cNvSpPr txBox="1"/>
      </cdr:nvSpPr>
      <cdr:spPr>
        <a:xfrm xmlns:a="http://schemas.openxmlformats.org/drawingml/2006/main">
          <a:off x="4930844" y="2379698"/>
          <a:ext cx="749260" cy="34977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accent3">
                  <a:lumMod val="75000"/>
                </a:schemeClr>
              </a:solidFill>
            </a:rPr>
            <a:t>産業部門</a:t>
          </a:r>
          <a:endParaRPr kumimoji="1" lang="en-US" altLang="ja-JP" sz="1100">
            <a:solidFill>
              <a:schemeClr val="accent3">
                <a:lumMod val="75000"/>
              </a:schemeClr>
            </a:solidFill>
          </a:endParaRPr>
        </a:p>
        <a:p xmlns:a="http://schemas.openxmlformats.org/drawingml/2006/main">
          <a:pPr algn="ctr"/>
          <a:r>
            <a:rPr kumimoji="1" lang="ja-JP" altLang="en-US" sz="1000">
              <a:solidFill>
                <a:schemeClr val="accent3">
                  <a:lumMod val="75000"/>
                </a:schemeClr>
              </a:solidFill>
            </a:rPr>
            <a:t>（工場等）</a:t>
          </a:r>
        </a:p>
      </cdr:txBody>
    </cdr:sp>
  </cdr:relSizeAnchor>
  <cdr:relSizeAnchor xmlns:cdr="http://schemas.openxmlformats.org/drawingml/2006/chartDrawing">
    <cdr:from>
      <cdr:x>0.47418</cdr:x>
      <cdr:y>0.48919</cdr:y>
    </cdr:from>
    <cdr:to>
      <cdr:x>0.59842</cdr:x>
      <cdr:y>0.54759</cdr:y>
    </cdr:to>
    <cdr:sp macro="" textlink="">
      <cdr:nvSpPr>
        <cdr:cNvPr id="12" name="テキスト ボックス 4">
          <a:extLst xmlns:a="http://schemas.openxmlformats.org/drawingml/2006/main">
            <a:ext uri="{FF2B5EF4-FFF2-40B4-BE49-F238E27FC236}">
              <a16:creationId xmlns:a16="http://schemas.microsoft.com/office/drawing/2014/main" id="{288C4780-7FB8-45BB-B70C-1598D8CE88AD}"/>
            </a:ext>
          </a:extLst>
        </cdr:cNvPr>
        <cdr:cNvSpPr txBox="1"/>
      </cdr:nvSpPr>
      <cdr:spPr>
        <a:xfrm xmlns:a="http://schemas.openxmlformats.org/drawingml/2006/main">
          <a:off x="4573648" y="3274105"/>
          <a:ext cx="1198352" cy="3908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accent4">
                  <a:lumMod val="75000"/>
                </a:schemeClr>
              </a:solidFill>
            </a:rPr>
            <a:t>運輸部門</a:t>
          </a:r>
          <a:endParaRPr kumimoji="1" lang="en-US" altLang="ja-JP" sz="1100">
            <a:solidFill>
              <a:schemeClr val="accent4">
                <a:lumMod val="75000"/>
              </a:schemeClr>
            </a:solidFill>
          </a:endParaRPr>
        </a:p>
        <a:p xmlns:a="http://schemas.openxmlformats.org/drawingml/2006/main">
          <a:pPr algn="ctr"/>
          <a:r>
            <a:rPr kumimoji="1" lang="ja-JP" altLang="en-US" sz="1100">
              <a:solidFill>
                <a:schemeClr val="accent4">
                  <a:lumMod val="75000"/>
                </a:schemeClr>
              </a:solidFill>
            </a:rPr>
            <a:t> </a:t>
          </a:r>
          <a:r>
            <a:rPr kumimoji="1" lang="ja-JP" altLang="en-US" sz="1000">
              <a:solidFill>
                <a:schemeClr val="accent4">
                  <a:lumMod val="75000"/>
                </a:schemeClr>
              </a:solidFill>
            </a:rPr>
            <a:t>（自動車・船舶等）</a:t>
          </a:r>
          <a:r>
            <a:rPr kumimoji="1" lang="ja-JP" altLang="en-US" sz="1200">
              <a:solidFill>
                <a:schemeClr val="accent4">
                  <a:lumMod val="75000"/>
                </a:schemeClr>
              </a:solidFill>
            </a:rPr>
            <a:t>　</a:t>
          </a:r>
        </a:p>
      </cdr:txBody>
    </cdr:sp>
  </cdr:relSizeAnchor>
  <cdr:relSizeAnchor xmlns:cdr="http://schemas.openxmlformats.org/drawingml/2006/chartDrawing">
    <cdr:from>
      <cdr:x>0.25146</cdr:x>
      <cdr:y>0.65409</cdr:y>
    </cdr:from>
    <cdr:to>
      <cdr:x>0.42593</cdr:x>
      <cdr:y>0.71878</cdr:y>
    </cdr:to>
    <cdr:sp macro="" textlink="">
      <cdr:nvSpPr>
        <cdr:cNvPr id="13" name="テキスト ボックス 4">
          <a:extLst xmlns:a="http://schemas.openxmlformats.org/drawingml/2006/main">
            <a:ext uri="{FF2B5EF4-FFF2-40B4-BE49-F238E27FC236}">
              <a16:creationId xmlns:a16="http://schemas.microsoft.com/office/drawing/2014/main" id="{B7F8474A-6CC8-4D98-A62B-F5BF9B5674B4}"/>
            </a:ext>
          </a:extLst>
        </cdr:cNvPr>
        <cdr:cNvSpPr txBox="1"/>
      </cdr:nvSpPr>
      <cdr:spPr>
        <a:xfrm xmlns:a="http://schemas.openxmlformats.org/drawingml/2006/main">
          <a:off x="2425422" y="4377772"/>
          <a:ext cx="1682844" cy="43296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500"/>
            </a:lnSpc>
          </a:pPr>
          <a:r>
            <a:rPr kumimoji="1" lang="ja-JP" altLang="en-US" sz="1100">
              <a:solidFill>
                <a:schemeClr val="accent5">
                  <a:lumMod val="75000"/>
                </a:schemeClr>
              </a:solidFill>
            </a:rPr>
            <a:t>業務その他部門</a:t>
          </a:r>
          <a:endParaRPr kumimoji="1" lang="en-US" altLang="ja-JP" sz="1100">
            <a:solidFill>
              <a:schemeClr val="accent5">
                <a:lumMod val="75000"/>
              </a:schemeClr>
            </a:solidFill>
          </a:endParaRPr>
        </a:p>
        <a:p xmlns:a="http://schemas.openxmlformats.org/drawingml/2006/main">
          <a:pPr algn="ctr">
            <a:lnSpc>
              <a:spcPts val="1500"/>
            </a:lnSpc>
          </a:pPr>
          <a:r>
            <a:rPr kumimoji="1" lang="ja-JP" altLang="en-US" sz="1000">
              <a:solidFill>
                <a:schemeClr val="accent5">
                  <a:lumMod val="75000"/>
                </a:schemeClr>
              </a:solidFill>
            </a:rPr>
            <a:t>（商業・サービス・事業所等）</a:t>
          </a:r>
          <a:endParaRPr kumimoji="1" lang="en-US" altLang="ja-JP" sz="1000">
            <a:solidFill>
              <a:schemeClr val="accent5">
                <a:lumMod val="75000"/>
              </a:schemeClr>
            </a:solidFill>
          </a:endParaRPr>
        </a:p>
      </cdr:txBody>
    </cdr:sp>
  </cdr:relSizeAnchor>
  <cdr:relSizeAnchor xmlns:cdr="http://schemas.openxmlformats.org/drawingml/2006/chartDrawing">
    <cdr:from>
      <cdr:x>0.50129</cdr:x>
      <cdr:y>0.73093</cdr:y>
    </cdr:from>
    <cdr:to>
      <cdr:x>0.58779</cdr:x>
      <cdr:y>0.76947</cdr:y>
    </cdr:to>
    <cdr:sp macro="" textlink="">
      <cdr:nvSpPr>
        <cdr:cNvPr id="14" name="テキスト ボックス 4">
          <a:extLst xmlns:a="http://schemas.openxmlformats.org/drawingml/2006/main">
            <a:ext uri="{FF2B5EF4-FFF2-40B4-BE49-F238E27FC236}">
              <a16:creationId xmlns:a16="http://schemas.microsoft.com/office/drawing/2014/main" id="{F84337E7-7D91-4240-8A99-B2AE8E05F6F6}"/>
            </a:ext>
          </a:extLst>
        </cdr:cNvPr>
        <cdr:cNvSpPr txBox="1"/>
      </cdr:nvSpPr>
      <cdr:spPr>
        <a:xfrm xmlns:a="http://schemas.openxmlformats.org/drawingml/2006/main">
          <a:off x="4835153" y="4892008"/>
          <a:ext cx="834332" cy="25801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accent6">
                  <a:lumMod val="75000"/>
                </a:schemeClr>
              </a:solidFill>
            </a:rPr>
            <a:t>家庭部門</a:t>
          </a:r>
        </a:p>
      </cdr:txBody>
    </cdr:sp>
  </cdr:relSizeAnchor>
  <cdr:relSizeAnchor xmlns:cdr="http://schemas.openxmlformats.org/drawingml/2006/chartDrawing">
    <cdr:from>
      <cdr:x>0.33794</cdr:x>
      <cdr:y>0.20498</cdr:y>
    </cdr:from>
    <cdr:to>
      <cdr:x>0.49112</cdr:x>
      <cdr:y>0.26247</cdr:y>
    </cdr:to>
    <cdr:sp macro="" textlink="">
      <cdr:nvSpPr>
        <cdr:cNvPr id="15" name="テキスト ボックス 4">
          <a:extLst xmlns:a="http://schemas.openxmlformats.org/drawingml/2006/main">
            <a:ext uri="{FF2B5EF4-FFF2-40B4-BE49-F238E27FC236}">
              <a16:creationId xmlns:a16="http://schemas.microsoft.com/office/drawing/2014/main" id="{AEB43960-641A-468C-90F5-AEB791975E66}"/>
            </a:ext>
          </a:extLst>
        </cdr:cNvPr>
        <cdr:cNvSpPr txBox="1"/>
      </cdr:nvSpPr>
      <cdr:spPr>
        <a:xfrm xmlns:a="http://schemas.openxmlformats.org/drawingml/2006/main">
          <a:off x="3259565" y="1371925"/>
          <a:ext cx="1477535" cy="3847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C00000"/>
              </a:solidFill>
            </a:rPr>
            <a:t>エネルギー転換部門</a:t>
          </a:r>
          <a:br>
            <a:rPr kumimoji="1" lang="en-US" altLang="ja-JP" sz="1200">
              <a:solidFill>
                <a:srgbClr val="C00000"/>
              </a:solidFill>
            </a:rPr>
          </a:br>
          <a:r>
            <a:rPr kumimoji="1" lang="ja-JP" altLang="en-US" sz="1000">
              <a:solidFill>
                <a:srgbClr val="C00000"/>
              </a:solidFill>
            </a:rPr>
            <a:t>（製油所・発電所等）</a:t>
          </a:r>
        </a:p>
      </cdr:txBody>
    </cdr:sp>
  </cdr:relSizeAnchor>
  <cdr:relSizeAnchor xmlns:cdr="http://schemas.openxmlformats.org/drawingml/2006/chartDrawing">
    <cdr:from>
      <cdr:x>0.49101</cdr:x>
      <cdr:y>0.80524</cdr:y>
    </cdr:from>
    <cdr:to>
      <cdr:x>0.58525</cdr:x>
      <cdr:y>0.8463</cdr:y>
    </cdr:to>
    <cdr:sp macro="" textlink="">
      <cdr:nvSpPr>
        <cdr:cNvPr id="16" name="テキスト ボックス 1">
          <a:extLst xmlns:a="http://schemas.openxmlformats.org/drawingml/2006/main">
            <a:ext uri="{FF2B5EF4-FFF2-40B4-BE49-F238E27FC236}">
              <a16:creationId xmlns:a16="http://schemas.microsoft.com/office/drawing/2014/main" id="{CEDE7F61-C0C2-494E-8308-5CD614F037D8}"/>
            </a:ext>
          </a:extLst>
        </cdr:cNvPr>
        <cdr:cNvSpPr txBox="1"/>
      </cdr:nvSpPr>
      <cdr:spPr>
        <a:xfrm xmlns:a="http://schemas.openxmlformats.org/drawingml/2006/main">
          <a:off x="4735991" y="5389360"/>
          <a:ext cx="908989" cy="27481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1100">
              <a:solidFill>
                <a:schemeClr val="accent1">
                  <a:lumMod val="60000"/>
                  <a:lumOff val="40000"/>
                </a:schemeClr>
              </a:solidFill>
            </a:rPr>
            <a:t>廃棄物分野</a:t>
          </a:r>
        </a:p>
      </cdr:txBody>
    </cdr:sp>
  </cdr:relSizeAnchor>
  <cdr:relSizeAnchor xmlns:cdr="http://schemas.openxmlformats.org/drawingml/2006/chartDrawing">
    <cdr:from>
      <cdr:x>0.16869</cdr:x>
      <cdr:y>0.7704</cdr:y>
    </cdr:from>
    <cdr:to>
      <cdr:x>0.38643</cdr:x>
      <cdr:y>0.80835</cdr:y>
    </cdr:to>
    <cdr:sp macro="" textlink="">
      <cdr:nvSpPr>
        <cdr:cNvPr id="17" name="テキスト ボックス 1">
          <a:extLst xmlns:a="http://schemas.openxmlformats.org/drawingml/2006/main">
            <a:ext uri="{FF2B5EF4-FFF2-40B4-BE49-F238E27FC236}">
              <a16:creationId xmlns:a16="http://schemas.microsoft.com/office/drawing/2014/main" id="{1D4C1020-68FB-4862-8406-0A1805FF86FD}"/>
            </a:ext>
          </a:extLst>
        </cdr:cNvPr>
        <cdr:cNvSpPr txBox="1"/>
      </cdr:nvSpPr>
      <cdr:spPr>
        <a:xfrm xmlns:a="http://schemas.openxmlformats.org/drawingml/2006/main">
          <a:off x="1627066" y="5156215"/>
          <a:ext cx="2100203" cy="2539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bg2">
                  <a:lumMod val="50000"/>
                </a:schemeClr>
              </a:solidFill>
            </a:rPr>
            <a:t>工業プロセスおよび製品の使用</a:t>
          </a:r>
        </a:p>
      </cdr:txBody>
    </cdr:sp>
  </cdr:relSizeAnchor>
  <cdr:relSizeAnchor xmlns:cdr="http://schemas.openxmlformats.org/drawingml/2006/chartDrawing">
    <cdr:from>
      <cdr:x>0.71981</cdr:x>
      <cdr:y>0.05275</cdr:y>
    </cdr:from>
    <cdr:to>
      <cdr:x>0.9447</cdr:x>
      <cdr:y>0.14611</cdr:y>
    </cdr:to>
    <cdr:sp macro="" textlink="">
      <cdr:nvSpPr>
        <cdr:cNvPr id="27" name="テキスト ボックス 1">
          <a:extLst xmlns:a="http://schemas.openxmlformats.org/drawingml/2006/main">
            <a:ext uri="{FF2B5EF4-FFF2-40B4-BE49-F238E27FC236}">
              <a16:creationId xmlns:a16="http://schemas.microsoft.com/office/drawing/2014/main" id="{8D5BE5D7-81E5-409D-AE0D-74A5F1CB3ED2}"/>
            </a:ext>
          </a:extLst>
        </cdr:cNvPr>
        <cdr:cNvSpPr txBox="1"/>
      </cdr:nvSpPr>
      <cdr:spPr>
        <a:xfrm xmlns:a="http://schemas.openxmlformats.org/drawingml/2006/main">
          <a:off x="6942937" y="353057"/>
          <a:ext cx="2169128" cy="62484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050">
              <a:solidFill>
                <a:schemeClr val="bg2">
                  <a:lumMod val="10000"/>
                </a:schemeClr>
              </a:solidFill>
            </a:rPr>
            <a:t>※</a:t>
          </a:r>
          <a:r>
            <a:rPr kumimoji="1" lang="ja-JP" altLang="en-US" sz="1050">
              <a:solidFill>
                <a:schemeClr val="bg2">
                  <a:lumMod val="10000"/>
                </a:schemeClr>
              </a:solidFill>
            </a:rPr>
            <a:t>（</a:t>
          </a:r>
          <a:r>
            <a:rPr kumimoji="1" lang="en-US" altLang="ja-JP" sz="1050" baseline="0">
              <a:solidFill>
                <a:schemeClr val="bg2">
                  <a:lumMod val="10000"/>
                </a:schemeClr>
              </a:solidFill>
            </a:rPr>
            <a:t> </a:t>
          </a:r>
          <a:r>
            <a:rPr kumimoji="1" lang="ja-JP" altLang="en-US" sz="1050" baseline="0">
              <a:solidFill>
                <a:schemeClr val="bg2">
                  <a:lumMod val="10000"/>
                </a:schemeClr>
              </a:solidFill>
            </a:rPr>
            <a:t>　</a:t>
          </a:r>
          <a:r>
            <a:rPr kumimoji="1" lang="ja-JP" altLang="en-US" sz="1050">
              <a:solidFill>
                <a:schemeClr val="bg2">
                  <a:lumMod val="10000"/>
                </a:schemeClr>
              </a:solidFill>
            </a:rPr>
            <a:t>）内</a:t>
          </a:r>
          <a:r>
            <a:rPr kumimoji="1" lang="en-US" altLang="ja-JP" sz="1050">
              <a:solidFill>
                <a:schemeClr val="bg2">
                  <a:lumMod val="10000"/>
                </a:schemeClr>
              </a:solidFill>
            </a:rPr>
            <a:t>%</a:t>
          </a:r>
          <a:r>
            <a:rPr kumimoji="1" lang="ja-JP" altLang="en-US" sz="1050">
              <a:solidFill>
                <a:schemeClr val="bg2">
                  <a:lumMod val="10000"/>
                </a:schemeClr>
              </a:solidFill>
            </a:rPr>
            <a:t>数値は、</a:t>
          </a:r>
          <a:endParaRPr kumimoji="1" lang="en-US" altLang="ja-JP" sz="1050">
            <a:solidFill>
              <a:schemeClr val="bg2">
                <a:lumMod val="10000"/>
              </a:schemeClr>
            </a:solidFill>
          </a:endParaRPr>
        </a:p>
        <a:p xmlns:a="http://schemas.openxmlformats.org/drawingml/2006/main">
          <a:r>
            <a:rPr kumimoji="1" lang="ja-JP" altLang="en-US" sz="1050">
              <a:solidFill>
                <a:schemeClr val="bg2">
                  <a:lumMod val="10000"/>
                </a:schemeClr>
              </a:solidFill>
            </a:rPr>
            <a:t>　</a:t>
          </a:r>
          <a:r>
            <a:rPr kumimoji="1" lang="en-US" altLang="ja-JP" sz="1050">
              <a:solidFill>
                <a:schemeClr val="bg2">
                  <a:lumMod val="10000"/>
                </a:schemeClr>
              </a:solidFill>
            </a:rPr>
            <a:t>2017</a:t>
          </a:r>
          <a:r>
            <a:rPr kumimoji="1" lang="ja-JP" altLang="en-US" sz="1050">
              <a:solidFill>
                <a:schemeClr val="bg2">
                  <a:lumMod val="10000"/>
                </a:schemeClr>
              </a:solidFill>
            </a:rPr>
            <a:t>年度排出量における</a:t>
          </a:r>
          <a:endParaRPr kumimoji="1" lang="en-US" altLang="ja-JP" sz="1050">
            <a:solidFill>
              <a:schemeClr val="bg2">
                <a:lumMod val="10000"/>
              </a:schemeClr>
            </a:solidFill>
          </a:endParaRPr>
        </a:p>
        <a:p xmlns:a="http://schemas.openxmlformats.org/drawingml/2006/main">
          <a:r>
            <a:rPr kumimoji="1" lang="ja-JP" altLang="en-US" sz="1050">
              <a:solidFill>
                <a:schemeClr val="bg2">
                  <a:lumMod val="10000"/>
                </a:schemeClr>
              </a:solidFill>
            </a:rPr>
            <a:t>　（対</a:t>
          </a:r>
          <a:r>
            <a:rPr kumimoji="1" lang="en-US" altLang="ja-JP" sz="1050">
              <a:solidFill>
                <a:schemeClr val="bg2">
                  <a:lumMod val="10000"/>
                </a:schemeClr>
              </a:solidFill>
            </a:rPr>
            <a:t>2005</a:t>
          </a:r>
          <a:r>
            <a:rPr kumimoji="1" lang="ja-JP" altLang="en-US" sz="1050">
              <a:solidFill>
                <a:schemeClr val="bg2">
                  <a:lumMod val="10000"/>
                </a:schemeClr>
              </a:solidFill>
            </a:rPr>
            <a:t>年度比／対</a:t>
          </a:r>
          <a:r>
            <a:rPr kumimoji="1" lang="en-US" altLang="ja-JP" sz="1050">
              <a:solidFill>
                <a:schemeClr val="bg2">
                  <a:lumMod val="10000"/>
                </a:schemeClr>
              </a:solidFill>
            </a:rPr>
            <a:t>2013</a:t>
          </a:r>
          <a:r>
            <a:rPr kumimoji="1" lang="ja-JP" altLang="en-US" sz="1050">
              <a:solidFill>
                <a:schemeClr val="bg2">
                  <a:lumMod val="10000"/>
                </a:schemeClr>
              </a:solidFill>
            </a:rPr>
            <a:t>年度比）</a:t>
          </a:r>
          <a:endParaRPr kumimoji="1" lang="en-US" altLang="ja-JP" sz="1050">
            <a:solidFill>
              <a:schemeClr val="bg2">
                <a:lumMod val="10000"/>
              </a:schemeClr>
            </a:solidFill>
          </a:endParaRPr>
        </a:p>
      </cdr:txBody>
    </cdr:sp>
  </cdr:relSizeAnchor>
  <cdr:relSizeAnchor xmlns:cdr="http://schemas.openxmlformats.org/drawingml/2006/chartDrawing">
    <cdr:from>
      <cdr:x>0.26859</cdr:x>
      <cdr:y>0.80835</cdr:y>
    </cdr:from>
    <cdr:to>
      <cdr:x>0.44247</cdr:x>
      <cdr:y>0.83902</cdr:y>
    </cdr:to>
    <cdr:sp macro="" textlink="">
      <cdr:nvSpPr>
        <cdr:cNvPr id="2" name="テキスト ボックス 1">
          <a:extLst xmlns:a="http://schemas.openxmlformats.org/drawingml/2006/main">
            <a:ext uri="{FF2B5EF4-FFF2-40B4-BE49-F238E27FC236}">
              <a16:creationId xmlns:a16="http://schemas.microsoft.com/office/drawing/2014/main" id="{890C1CB3-2D85-41ED-BF5C-142975339F9C}"/>
            </a:ext>
          </a:extLst>
        </cdr:cNvPr>
        <cdr:cNvSpPr txBox="1"/>
      </cdr:nvSpPr>
      <cdr:spPr>
        <a:xfrm xmlns:a="http://schemas.openxmlformats.org/drawingml/2006/main">
          <a:off x="2590708" y="5410223"/>
          <a:ext cx="1677154" cy="2052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solidFill>
                <a:srgbClr val="92D050"/>
              </a:solidFill>
            </a:rPr>
            <a:t>その他（農業・間接</a:t>
          </a:r>
          <a:r>
            <a:rPr lang="en-US" altLang="ja-JP" sz="1100">
              <a:solidFill>
                <a:srgbClr val="92D050"/>
              </a:solidFill>
            </a:rPr>
            <a:t>CO2</a:t>
          </a:r>
          <a:r>
            <a:rPr lang="ja-JP" altLang="en-US" sz="1100">
              <a:solidFill>
                <a:srgbClr val="92D050"/>
              </a:solidFill>
            </a:rPr>
            <a:t>等）</a:t>
          </a:r>
        </a:p>
      </cdr:txBody>
    </cdr:sp>
  </cdr:relSizeAnchor>
  <cdr:relSizeAnchor xmlns:cdr="http://schemas.openxmlformats.org/drawingml/2006/chartDrawing">
    <cdr:from>
      <cdr:x>0.46339</cdr:x>
      <cdr:y>0.14042</cdr:y>
    </cdr:from>
    <cdr:to>
      <cdr:x>0.71659</cdr:x>
      <cdr:y>0.25059</cdr:y>
    </cdr:to>
    <cdr:sp macro="" textlink="">
      <cdr:nvSpPr>
        <cdr:cNvPr id="3" name="テキスト ボックス 2">
          <a:extLst xmlns:a="http://schemas.openxmlformats.org/drawingml/2006/main">
            <a:ext uri="{FF2B5EF4-FFF2-40B4-BE49-F238E27FC236}">
              <a16:creationId xmlns:a16="http://schemas.microsoft.com/office/drawing/2014/main" id="{87954695-BFFA-40C6-B3C7-B20FB26B1B05}"/>
            </a:ext>
          </a:extLst>
        </cdr:cNvPr>
        <cdr:cNvSpPr txBox="1"/>
      </cdr:nvSpPr>
      <cdr:spPr>
        <a:xfrm xmlns:a="http://schemas.openxmlformats.org/drawingml/2006/main">
          <a:off x="3884840" y="884464"/>
          <a:ext cx="2122714" cy="693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0.80911</cdr:x>
      <cdr:y>0.27652</cdr:y>
    </cdr:from>
    <cdr:to>
      <cdr:x>0.95681</cdr:x>
      <cdr:y>0.33485</cdr:y>
    </cdr:to>
    <cdr:sp macro="" textlink="">
      <cdr:nvSpPr>
        <cdr:cNvPr id="4" name="テキスト ボックス 3">
          <a:extLst xmlns:a="http://schemas.openxmlformats.org/drawingml/2006/main">
            <a:ext uri="{FF2B5EF4-FFF2-40B4-BE49-F238E27FC236}">
              <a16:creationId xmlns:a16="http://schemas.microsoft.com/office/drawing/2014/main" id="{BA0569FB-6286-42AE-8E83-A36A9EA9068D}"/>
            </a:ext>
          </a:extLst>
        </cdr:cNvPr>
        <cdr:cNvSpPr txBox="1"/>
      </cdr:nvSpPr>
      <cdr:spPr>
        <a:xfrm xmlns:a="http://schemas.openxmlformats.org/drawingml/2006/main">
          <a:off x="6783161" y="1741714"/>
          <a:ext cx="1238250" cy="367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8.xml><?xml version="1.0" encoding="utf-8"?>
<xdr:wsDr xmlns:xdr="http://schemas.openxmlformats.org/drawingml/2006/spreadsheetDrawing" xmlns:a="http://schemas.openxmlformats.org/drawingml/2006/main">
  <xdr:twoCellAnchor>
    <xdr:from>
      <xdr:col>59</xdr:col>
      <xdr:colOff>311335</xdr:colOff>
      <xdr:row>3</xdr:row>
      <xdr:rowOff>0</xdr:rowOff>
    </xdr:from>
    <xdr:to>
      <xdr:col>73</xdr:col>
      <xdr:colOff>355600</xdr:colOff>
      <xdr:row>38</xdr:row>
      <xdr:rowOff>165100</xdr:rowOff>
    </xdr:to>
    <xdr:graphicFrame macro="">
      <xdr:nvGraphicFramePr>
        <xdr:cNvPr id="10743168" name="グラフ 3">
          <a:extLst>
            <a:ext uri="{FF2B5EF4-FFF2-40B4-BE49-F238E27FC236}">
              <a16:creationId xmlns:a16="http://schemas.microsoft.com/office/drawing/2014/main" id="{00000000-0008-0000-0400-000080ED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0.7241</cdr:x>
      <cdr:y>0.86274</cdr:y>
    </cdr:from>
    <cdr:to>
      <cdr:x>0.76827</cdr:x>
      <cdr:y>0.91253</cdr:y>
    </cdr:to>
    <cdr:sp macro="" textlink="">
      <cdr:nvSpPr>
        <cdr:cNvPr id="8" name="テキスト ボックス 7">
          <a:extLst xmlns:a="http://schemas.openxmlformats.org/drawingml/2006/main">
            <a:ext uri="{FF2B5EF4-FFF2-40B4-BE49-F238E27FC236}">
              <a16:creationId xmlns:a16="http://schemas.microsoft.com/office/drawing/2014/main" id="{9415FC45-0599-4E44-A911-275F0BEA5193}"/>
            </a:ext>
          </a:extLst>
        </cdr:cNvPr>
        <cdr:cNvSpPr txBox="1"/>
      </cdr:nvSpPr>
      <cdr:spPr>
        <a:xfrm xmlns:a="http://schemas.openxmlformats.org/drawingml/2006/main">
          <a:off x="6984319" y="5774200"/>
          <a:ext cx="426040" cy="33323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t>（年度）</a:t>
          </a:r>
        </a:p>
      </cdr:txBody>
    </cdr:sp>
  </cdr:relSizeAnchor>
  <cdr:relSizeAnchor xmlns:cdr="http://schemas.openxmlformats.org/drawingml/2006/chartDrawing">
    <cdr:from>
      <cdr:x>0.02631</cdr:x>
      <cdr:y>0.29947</cdr:y>
    </cdr:from>
    <cdr:to>
      <cdr:x>0.07116</cdr:x>
      <cdr:y>0.68753</cdr:y>
    </cdr:to>
    <cdr:sp macro="" textlink="">
      <cdr:nvSpPr>
        <cdr:cNvPr id="9" name="テキスト ボックス 1">
          <a:extLst xmlns:a="http://schemas.openxmlformats.org/drawingml/2006/main">
            <a:ext uri="{FF2B5EF4-FFF2-40B4-BE49-F238E27FC236}">
              <a16:creationId xmlns:a16="http://schemas.microsoft.com/office/drawing/2014/main" id="{92CDFE26-1A24-4000-B171-9C6318754937}"/>
            </a:ext>
          </a:extLst>
        </cdr:cNvPr>
        <cdr:cNvSpPr txBox="1"/>
      </cdr:nvSpPr>
      <cdr:spPr>
        <a:xfrm xmlns:a="http://schemas.openxmlformats.org/drawingml/2006/main" rot="16200000">
          <a:off x="-826709" y="3133460"/>
          <a:ext cx="2643051" cy="45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altLang="ja-JP" sz="1200"/>
            <a:t>CO</a:t>
          </a:r>
          <a:r>
            <a:rPr lang="en-US" altLang="ja-JP" sz="1200" baseline="-25000"/>
            <a:t>2</a:t>
          </a:r>
          <a:r>
            <a:rPr lang="ja-JP" altLang="en-US" sz="1200"/>
            <a:t>　排出量　（百万トン</a:t>
          </a:r>
          <a:r>
            <a:rPr lang="en-US" altLang="ja-JP" sz="1200"/>
            <a:t>CO</a:t>
          </a:r>
          <a:r>
            <a:rPr lang="en-US" altLang="ja-JP" sz="1200" baseline="-25000"/>
            <a:t>2</a:t>
          </a:r>
          <a:r>
            <a:rPr lang="ja-JP" altLang="en-US" sz="1200"/>
            <a:t>）</a:t>
          </a:r>
        </a:p>
      </cdr:txBody>
    </cdr:sp>
  </cdr:relSizeAnchor>
  <cdr:relSizeAnchor xmlns:cdr="http://schemas.openxmlformats.org/drawingml/2006/chartDrawing">
    <cdr:from>
      <cdr:x>0.33609</cdr:x>
      <cdr:y>0.17529</cdr:y>
    </cdr:from>
    <cdr:to>
      <cdr:x>0.41377</cdr:x>
      <cdr:y>0.22755</cdr:y>
    </cdr:to>
    <cdr:sp macro="" textlink="">
      <cdr:nvSpPr>
        <cdr:cNvPr id="11" name="テキスト ボックス 4">
          <a:extLst xmlns:a="http://schemas.openxmlformats.org/drawingml/2006/main">
            <a:ext uri="{FF2B5EF4-FFF2-40B4-BE49-F238E27FC236}">
              <a16:creationId xmlns:a16="http://schemas.microsoft.com/office/drawing/2014/main" id="{630B769B-51A7-451A-9A43-637B7128832F}"/>
            </a:ext>
          </a:extLst>
        </cdr:cNvPr>
        <cdr:cNvSpPr txBox="1"/>
      </cdr:nvSpPr>
      <cdr:spPr>
        <a:xfrm xmlns:a="http://schemas.openxmlformats.org/drawingml/2006/main">
          <a:off x="3404987" y="1266263"/>
          <a:ext cx="786950" cy="3775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accent3">
                  <a:lumMod val="75000"/>
                </a:schemeClr>
              </a:solidFill>
            </a:rPr>
            <a:t>産業部門</a:t>
          </a:r>
          <a:endParaRPr kumimoji="1" lang="en-US" altLang="ja-JP" sz="1100">
            <a:solidFill>
              <a:schemeClr val="accent3">
                <a:lumMod val="75000"/>
              </a:schemeClr>
            </a:solidFill>
          </a:endParaRPr>
        </a:p>
        <a:p xmlns:a="http://schemas.openxmlformats.org/drawingml/2006/main">
          <a:pPr algn="ctr"/>
          <a:r>
            <a:rPr kumimoji="1" lang="ja-JP" altLang="en-US" sz="1000">
              <a:solidFill>
                <a:schemeClr val="accent3">
                  <a:lumMod val="75000"/>
                </a:schemeClr>
              </a:solidFill>
            </a:rPr>
            <a:t>（工場等）</a:t>
          </a:r>
        </a:p>
      </cdr:txBody>
    </cdr:sp>
  </cdr:relSizeAnchor>
  <cdr:relSizeAnchor xmlns:cdr="http://schemas.openxmlformats.org/drawingml/2006/chartDrawing">
    <cdr:from>
      <cdr:x>0.23059</cdr:x>
      <cdr:y>0.44365</cdr:y>
    </cdr:from>
    <cdr:to>
      <cdr:x>0.35483</cdr:x>
      <cdr:y>0.50205</cdr:y>
    </cdr:to>
    <cdr:sp macro="" textlink="">
      <cdr:nvSpPr>
        <cdr:cNvPr id="12" name="テキスト ボックス 4">
          <a:extLst xmlns:a="http://schemas.openxmlformats.org/drawingml/2006/main">
            <a:ext uri="{FF2B5EF4-FFF2-40B4-BE49-F238E27FC236}">
              <a16:creationId xmlns:a16="http://schemas.microsoft.com/office/drawing/2014/main" id="{288C4780-7FB8-45BB-B70C-1598D8CE88AD}"/>
            </a:ext>
          </a:extLst>
        </cdr:cNvPr>
        <cdr:cNvSpPr txBox="1"/>
      </cdr:nvSpPr>
      <cdr:spPr>
        <a:xfrm xmlns:a="http://schemas.openxmlformats.org/drawingml/2006/main">
          <a:off x="2224148" y="2969305"/>
          <a:ext cx="1198317" cy="3908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accent4">
                  <a:lumMod val="75000"/>
                </a:schemeClr>
              </a:solidFill>
            </a:rPr>
            <a:t>運輸部門</a:t>
          </a:r>
          <a:endParaRPr kumimoji="1" lang="en-US" altLang="ja-JP" sz="1100">
            <a:solidFill>
              <a:schemeClr val="accent4">
                <a:lumMod val="75000"/>
              </a:schemeClr>
            </a:solidFill>
          </a:endParaRPr>
        </a:p>
        <a:p xmlns:a="http://schemas.openxmlformats.org/drawingml/2006/main">
          <a:pPr algn="ctr"/>
          <a:r>
            <a:rPr kumimoji="1" lang="ja-JP" altLang="en-US" sz="1100">
              <a:solidFill>
                <a:schemeClr val="accent4">
                  <a:lumMod val="75000"/>
                </a:schemeClr>
              </a:solidFill>
            </a:rPr>
            <a:t> </a:t>
          </a:r>
          <a:r>
            <a:rPr kumimoji="1" lang="ja-JP" altLang="en-US" sz="1000">
              <a:solidFill>
                <a:schemeClr val="accent4">
                  <a:lumMod val="75000"/>
                </a:schemeClr>
              </a:solidFill>
            </a:rPr>
            <a:t>（自動車・船舶等）</a:t>
          </a:r>
          <a:r>
            <a:rPr kumimoji="1" lang="ja-JP" altLang="en-US" sz="1200">
              <a:solidFill>
                <a:schemeClr val="accent4">
                  <a:lumMod val="75000"/>
                </a:schemeClr>
              </a:solidFill>
            </a:rPr>
            <a:t>　</a:t>
          </a:r>
        </a:p>
      </cdr:txBody>
    </cdr:sp>
  </cdr:relSizeAnchor>
  <cdr:relSizeAnchor xmlns:cdr="http://schemas.openxmlformats.org/drawingml/2006/chartDrawing">
    <cdr:from>
      <cdr:x>0.19879</cdr:x>
      <cdr:y>0.54024</cdr:y>
    </cdr:from>
    <cdr:to>
      <cdr:x>0.37326</cdr:x>
      <cdr:y>0.60493</cdr:y>
    </cdr:to>
    <cdr:sp macro="" textlink="">
      <cdr:nvSpPr>
        <cdr:cNvPr id="13" name="テキスト ボックス 4">
          <a:extLst xmlns:a="http://schemas.openxmlformats.org/drawingml/2006/main">
            <a:ext uri="{FF2B5EF4-FFF2-40B4-BE49-F238E27FC236}">
              <a16:creationId xmlns:a16="http://schemas.microsoft.com/office/drawing/2014/main" id="{B7F8474A-6CC8-4D98-A62B-F5BF9B5674B4}"/>
            </a:ext>
          </a:extLst>
        </cdr:cNvPr>
        <cdr:cNvSpPr txBox="1"/>
      </cdr:nvSpPr>
      <cdr:spPr>
        <a:xfrm xmlns:a="http://schemas.openxmlformats.org/drawingml/2006/main">
          <a:off x="1917421" y="3615740"/>
          <a:ext cx="1682843" cy="43296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500"/>
            </a:lnSpc>
          </a:pPr>
          <a:r>
            <a:rPr kumimoji="1" lang="ja-JP" altLang="en-US" sz="1100">
              <a:solidFill>
                <a:schemeClr val="accent5">
                  <a:lumMod val="75000"/>
                </a:schemeClr>
              </a:solidFill>
            </a:rPr>
            <a:t>業務その他部門</a:t>
          </a:r>
          <a:endParaRPr kumimoji="1" lang="en-US" altLang="ja-JP" sz="1100">
            <a:solidFill>
              <a:schemeClr val="accent5">
                <a:lumMod val="75000"/>
              </a:schemeClr>
            </a:solidFill>
          </a:endParaRPr>
        </a:p>
        <a:p xmlns:a="http://schemas.openxmlformats.org/drawingml/2006/main">
          <a:pPr algn="ctr">
            <a:lnSpc>
              <a:spcPts val="1500"/>
            </a:lnSpc>
          </a:pPr>
          <a:r>
            <a:rPr kumimoji="1" lang="ja-JP" altLang="en-US" sz="1000">
              <a:solidFill>
                <a:schemeClr val="accent5">
                  <a:lumMod val="75000"/>
                </a:schemeClr>
              </a:solidFill>
            </a:rPr>
            <a:t>（商業・サービス・事業所等）</a:t>
          </a:r>
          <a:endParaRPr kumimoji="1" lang="en-US" altLang="ja-JP" sz="1000">
            <a:solidFill>
              <a:schemeClr val="accent5">
                <a:lumMod val="75000"/>
              </a:schemeClr>
            </a:solidFill>
          </a:endParaRPr>
        </a:p>
      </cdr:txBody>
    </cdr:sp>
  </cdr:relSizeAnchor>
  <cdr:relSizeAnchor xmlns:cdr="http://schemas.openxmlformats.org/drawingml/2006/chartDrawing">
    <cdr:from>
      <cdr:x>0.40912</cdr:x>
      <cdr:y>0.58861</cdr:y>
    </cdr:from>
    <cdr:to>
      <cdr:x>0.49562</cdr:x>
      <cdr:y>0.62716</cdr:y>
    </cdr:to>
    <cdr:sp macro="" textlink="">
      <cdr:nvSpPr>
        <cdr:cNvPr id="14" name="テキスト ボックス 4">
          <a:extLst xmlns:a="http://schemas.openxmlformats.org/drawingml/2006/main">
            <a:ext uri="{FF2B5EF4-FFF2-40B4-BE49-F238E27FC236}">
              <a16:creationId xmlns:a16="http://schemas.microsoft.com/office/drawing/2014/main" id="{F84337E7-7D91-4240-8A99-B2AE8E05F6F6}"/>
            </a:ext>
          </a:extLst>
        </cdr:cNvPr>
        <cdr:cNvSpPr txBox="1"/>
      </cdr:nvSpPr>
      <cdr:spPr>
        <a:xfrm xmlns:a="http://schemas.openxmlformats.org/drawingml/2006/main">
          <a:off x="3946153" y="3939492"/>
          <a:ext cx="834332" cy="2580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accent6">
                  <a:lumMod val="75000"/>
                </a:schemeClr>
              </a:solidFill>
            </a:rPr>
            <a:t>家庭部門</a:t>
          </a:r>
        </a:p>
      </cdr:txBody>
    </cdr:sp>
  </cdr:relSizeAnchor>
  <cdr:relSizeAnchor xmlns:cdr="http://schemas.openxmlformats.org/drawingml/2006/chartDrawing">
    <cdr:from>
      <cdr:x>0.25367</cdr:x>
      <cdr:y>0.6528</cdr:y>
    </cdr:from>
    <cdr:to>
      <cdr:x>0.45094</cdr:x>
      <cdr:y>0.71029</cdr:y>
    </cdr:to>
    <cdr:sp macro="" textlink="">
      <cdr:nvSpPr>
        <cdr:cNvPr id="15" name="テキスト ボックス 4">
          <a:extLst xmlns:a="http://schemas.openxmlformats.org/drawingml/2006/main">
            <a:ext uri="{FF2B5EF4-FFF2-40B4-BE49-F238E27FC236}">
              <a16:creationId xmlns:a16="http://schemas.microsoft.com/office/drawing/2014/main" id="{AEB43960-641A-468C-90F5-AEB791975E66}"/>
            </a:ext>
          </a:extLst>
        </cdr:cNvPr>
        <cdr:cNvSpPr txBox="1"/>
      </cdr:nvSpPr>
      <cdr:spPr>
        <a:xfrm xmlns:a="http://schemas.openxmlformats.org/drawingml/2006/main">
          <a:off x="2446733" y="4369092"/>
          <a:ext cx="1902831" cy="3847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C00000"/>
              </a:solidFill>
            </a:rPr>
            <a:t>エネルギー転換部門</a:t>
          </a:r>
          <a:br>
            <a:rPr kumimoji="1" lang="en-US" altLang="ja-JP" sz="1200">
              <a:solidFill>
                <a:srgbClr val="C00000"/>
              </a:solidFill>
            </a:rPr>
          </a:br>
          <a:r>
            <a:rPr kumimoji="1" lang="ja-JP" altLang="en-US" sz="1000">
              <a:solidFill>
                <a:srgbClr val="C00000"/>
              </a:solidFill>
            </a:rPr>
            <a:t>（</a:t>
          </a:r>
          <a:r>
            <a:rPr lang="ja-JP" altLang="ja-JP" sz="1100">
              <a:solidFill>
                <a:srgbClr val="C00000"/>
              </a:solidFill>
              <a:effectLst/>
              <a:latin typeface="+mn-lt"/>
              <a:ea typeface="+mn-ea"/>
              <a:cs typeface="+mn-cs"/>
            </a:rPr>
            <a:t>電気熱配分統計誤差除く</a:t>
          </a:r>
          <a:r>
            <a:rPr kumimoji="1" lang="ja-JP" altLang="en-US" sz="1000">
              <a:solidFill>
                <a:srgbClr val="C00000"/>
              </a:solidFill>
            </a:rPr>
            <a:t>）</a:t>
          </a:r>
        </a:p>
      </cdr:txBody>
    </cdr:sp>
  </cdr:relSizeAnchor>
  <cdr:relSizeAnchor xmlns:cdr="http://schemas.openxmlformats.org/drawingml/2006/chartDrawing">
    <cdr:from>
      <cdr:x>0.14867</cdr:x>
      <cdr:y>0.77867</cdr:y>
    </cdr:from>
    <cdr:to>
      <cdr:x>0.24291</cdr:x>
      <cdr:y>0.81973</cdr:y>
    </cdr:to>
    <cdr:sp macro="" textlink="">
      <cdr:nvSpPr>
        <cdr:cNvPr id="16" name="テキスト ボックス 1">
          <a:extLst xmlns:a="http://schemas.openxmlformats.org/drawingml/2006/main">
            <a:ext uri="{FF2B5EF4-FFF2-40B4-BE49-F238E27FC236}">
              <a16:creationId xmlns:a16="http://schemas.microsoft.com/office/drawing/2014/main" id="{CEDE7F61-C0C2-494E-8308-5CD614F037D8}"/>
            </a:ext>
          </a:extLst>
        </cdr:cNvPr>
        <cdr:cNvSpPr txBox="1"/>
      </cdr:nvSpPr>
      <cdr:spPr>
        <a:xfrm xmlns:a="http://schemas.openxmlformats.org/drawingml/2006/main">
          <a:off x="1433992" y="5211578"/>
          <a:ext cx="908974" cy="2748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1100">
              <a:solidFill>
                <a:schemeClr val="accent1">
                  <a:lumMod val="60000"/>
                  <a:lumOff val="40000"/>
                </a:schemeClr>
              </a:solidFill>
            </a:rPr>
            <a:t>廃棄物分野</a:t>
          </a:r>
        </a:p>
      </cdr:txBody>
    </cdr:sp>
  </cdr:relSizeAnchor>
  <cdr:relSizeAnchor xmlns:cdr="http://schemas.openxmlformats.org/drawingml/2006/chartDrawing">
    <cdr:from>
      <cdr:x>0.43334</cdr:x>
      <cdr:y>0.72486</cdr:y>
    </cdr:from>
    <cdr:to>
      <cdr:x>0.65108</cdr:x>
      <cdr:y>0.76281</cdr:y>
    </cdr:to>
    <cdr:sp macro="" textlink="">
      <cdr:nvSpPr>
        <cdr:cNvPr id="17" name="テキスト ボックス 1">
          <a:extLst xmlns:a="http://schemas.openxmlformats.org/drawingml/2006/main">
            <a:ext uri="{FF2B5EF4-FFF2-40B4-BE49-F238E27FC236}">
              <a16:creationId xmlns:a16="http://schemas.microsoft.com/office/drawing/2014/main" id="{1D4C1020-68FB-4862-8406-0A1805FF86FD}"/>
            </a:ext>
          </a:extLst>
        </cdr:cNvPr>
        <cdr:cNvSpPr txBox="1"/>
      </cdr:nvSpPr>
      <cdr:spPr>
        <a:xfrm xmlns:a="http://schemas.openxmlformats.org/drawingml/2006/main">
          <a:off x="4179739" y="4851400"/>
          <a:ext cx="2100226" cy="25399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bg2">
                  <a:lumMod val="50000"/>
                </a:schemeClr>
              </a:solidFill>
            </a:rPr>
            <a:t>工業プロセスおよび製品の使用</a:t>
          </a:r>
        </a:p>
      </cdr:txBody>
    </cdr:sp>
  </cdr:relSizeAnchor>
  <cdr:relSizeAnchor xmlns:cdr="http://schemas.openxmlformats.org/drawingml/2006/chartDrawing">
    <cdr:from>
      <cdr:x>0.71981</cdr:x>
      <cdr:y>0.05275</cdr:y>
    </cdr:from>
    <cdr:to>
      <cdr:x>0.9447</cdr:x>
      <cdr:y>0.14611</cdr:y>
    </cdr:to>
    <cdr:sp macro="" textlink="">
      <cdr:nvSpPr>
        <cdr:cNvPr id="27" name="テキスト ボックス 1">
          <a:extLst xmlns:a="http://schemas.openxmlformats.org/drawingml/2006/main">
            <a:ext uri="{FF2B5EF4-FFF2-40B4-BE49-F238E27FC236}">
              <a16:creationId xmlns:a16="http://schemas.microsoft.com/office/drawing/2014/main" id="{8D5BE5D7-81E5-409D-AE0D-74A5F1CB3ED2}"/>
            </a:ext>
          </a:extLst>
        </cdr:cNvPr>
        <cdr:cNvSpPr txBox="1"/>
      </cdr:nvSpPr>
      <cdr:spPr>
        <a:xfrm xmlns:a="http://schemas.openxmlformats.org/drawingml/2006/main">
          <a:off x="6942937" y="353057"/>
          <a:ext cx="2169128" cy="62484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050">
              <a:solidFill>
                <a:schemeClr val="bg2">
                  <a:lumMod val="10000"/>
                </a:schemeClr>
              </a:solidFill>
            </a:rPr>
            <a:t>※</a:t>
          </a:r>
          <a:r>
            <a:rPr kumimoji="1" lang="ja-JP" altLang="en-US" sz="1050">
              <a:solidFill>
                <a:schemeClr val="bg2">
                  <a:lumMod val="10000"/>
                </a:schemeClr>
              </a:solidFill>
            </a:rPr>
            <a:t>（</a:t>
          </a:r>
          <a:r>
            <a:rPr kumimoji="1" lang="en-US" altLang="ja-JP" sz="1050" baseline="0">
              <a:solidFill>
                <a:schemeClr val="bg2">
                  <a:lumMod val="10000"/>
                </a:schemeClr>
              </a:solidFill>
            </a:rPr>
            <a:t> </a:t>
          </a:r>
          <a:r>
            <a:rPr kumimoji="1" lang="ja-JP" altLang="en-US" sz="1050" baseline="0">
              <a:solidFill>
                <a:schemeClr val="bg2">
                  <a:lumMod val="10000"/>
                </a:schemeClr>
              </a:solidFill>
            </a:rPr>
            <a:t>　</a:t>
          </a:r>
          <a:r>
            <a:rPr kumimoji="1" lang="ja-JP" altLang="en-US" sz="1050">
              <a:solidFill>
                <a:schemeClr val="bg2">
                  <a:lumMod val="10000"/>
                </a:schemeClr>
              </a:solidFill>
            </a:rPr>
            <a:t>）内</a:t>
          </a:r>
          <a:r>
            <a:rPr kumimoji="1" lang="en-US" altLang="ja-JP" sz="1050">
              <a:solidFill>
                <a:schemeClr val="bg2">
                  <a:lumMod val="10000"/>
                </a:schemeClr>
              </a:solidFill>
            </a:rPr>
            <a:t>%</a:t>
          </a:r>
          <a:r>
            <a:rPr kumimoji="1" lang="ja-JP" altLang="en-US" sz="1050">
              <a:solidFill>
                <a:schemeClr val="bg2">
                  <a:lumMod val="10000"/>
                </a:schemeClr>
              </a:solidFill>
            </a:rPr>
            <a:t>数値は、</a:t>
          </a:r>
          <a:endParaRPr kumimoji="1" lang="en-US" altLang="ja-JP" sz="1050">
            <a:solidFill>
              <a:schemeClr val="bg2">
                <a:lumMod val="10000"/>
              </a:schemeClr>
            </a:solidFill>
          </a:endParaRPr>
        </a:p>
        <a:p xmlns:a="http://schemas.openxmlformats.org/drawingml/2006/main">
          <a:r>
            <a:rPr kumimoji="1" lang="ja-JP" altLang="en-US" sz="1050">
              <a:solidFill>
                <a:schemeClr val="bg2">
                  <a:lumMod val="10000"/>
                </a:schemeClr>
              </a:solidFill>
            </a:rPr>
            <a:t>　</a:t>
          </a:r>
          <a:r>
            <a:rPr kumimoji="1" lang="en-US" altLang="ja-JP" sz="1050">
              <a:solidFill>
                <a:schemeClr val="bg2">
                  <a:lumMod val="10000"/>
                </a:schemeClr>
              </a:solidFill>
            </a:rPr>
            <a:t>2017</a:t>
          </a:r>
          <a:r>
            <a:rPr kumimoji="1" lang="ja-JP" altLang="en-US" sz="1050">
              <a:solidFill>
                <a:schemeClr val="bg2">
                  <a:lumMod val="10000"/>
                </a:schemeClr>
              </a:solidFill>
            </a:rPr>
            <a:t>年度排出量における</a:t>
          </a:r>
          <a:endParaRPr kumimoji="1" lang="en-US" altLang="ja-JP" sz="1050">
            <a:solidFill>
              <a:schemeClr val="bg2">
                <a:lumMod val="10000"/>
              </a:schemeClr>
            </a:solidFill>
          </a:endParaRPr>
        </a:p>
        <a:p xmlns:a="http://schemas.openxmlformats.org/drawingml/2006/main">
          <a:r>
            <a:rPr kumimoji="1" lang="ja-JP" altLang="en-US" sz="1050">
              <a:solidFill>
                <a:schemeClr val="bg2">
                  <a:lumMod val="10000"/>
                </a:schemeClr>
              </a:solidFill>
            </a:rPr>
            <a:t>　（対</a:t>
          </a:r>
          <a:r>
            <a:rPr kumimoji="1" lang="en-US" altLang="ja-JP" sz="1050">
              <a:solidFill>
                <a:schemeClr val="bg2">
                  <a:lumMod val="10000"/>
                </a:schemeClr>
              </a:solidFill>
            </a:rPr>
            <a:t>2005</a:t>
          </a:r>
          <a:r>
            <a:rPr kumimoji="1" lang="ja-JP" altLang="en-US" sz="1050">
              <a:solidFill>
                <a:schemeClr val="bg2">
                  <a:lumMod val="10000"/>
                </a:schemeClr>
              </a:solidFill>
            </a:rPr>
            <a:t>年度比／対</a:t>
          </a:r>
          <a:r>
            <a:rPr kumimoji="1" lang="en-US" altLang="ja-JP" sz="1050">
              <a:solidFill>
                <a:schemeClr val="bg2">
                  <a:lumMod val="10000"/>
                </a:schemeClr>
              </a:solidFill>
            </a:rPr>
            <a:t>2013</a:t>
          </a:r>
          <a:r>
            <a:rPr kumimoji="1" lang="ja-JP" altLang="en-US" sz="1050">
              <a:solidFill>
                <a:schemeClr val="bg2">
                  <a:lumMod val="10000"/>
                </a:schemeClr>
              </a:solidFill>
            </a:rPr>
            <a:t>年度比）</a:t>
          </a:r>
          <a:endParaRPr kumimoji="1" lang="en-US" altLang="ja-JP" sz="1050">
            <a:solidFill>
              <a:schemeClr val="bg2">
                <a:lumMod val="10000"/>
              </a:schemeClr>
            </a:solidFill>
          </a:endParaRPr>
        </a:p>
      </cdr:txBody>
    </cdr:sp>
  </cdr:relSizeAnchor>
  <cdr:relSizeAnchor xmlns:cdr="http://schemas.openxmlformats.org/drawingml/2006/chartDrawing">
    <cdr:from>
      <cdr:x>0.26201</cdr:x>
      <cdr:y>0.80266</cdr:y>
    </cdr:from>
    <cdr:to>
      <cdr:x>0.43589</cdr:x>
      <cdr:y>0.83333</cdr:y>
    </cdr:to>
    <cdr:sp macro="" textlink="">
      <cdr:nvSpPr>
        <cdr:cNvPr id="2" name="テキスト ボックス 1">
          <a:extLst xmlns:a="http://schemas.openxmlformats.org/drawingml/2006/main">
            <a:ext uri="{FF2B5EF4-FFF2-40B4-BE49-F238E27FC236}">
              <a16:creationId xmlns:a16="http://schemas.microsoft.com/office/drawing/2014/main" id="{890C1CB3-2D85-41ED-BF5C-142975339F9C}"/>
            </a:ext>
          </a:extLst>
        </cdr:cNvPr>
        <cdr:cNvSpPr txBox="1"/>
      </cdr:nvSpPr>
      <cdr:spPr>
        <a:xfrm xmlns:a="http://schemas.openxmlformats.org/drawingml/2006/main">
          <a:off x="2527208" y="5372100"/>
          <a:ext cx="1677154" cy="20529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solidFill>
                <a:srgbClr val="92D050"/>
              </a:solidFill>
            </a:rPr>
            <a:t>その他（農業・間接</a:t>
          </a:r>
          <a:r>
            <a:rPr lang="en-US" altLang="ja-JP" sz="1100">
              <a:solidFill>
                <a:srgbClr val="92D050"/>
              </a:solidFill>
            </a:rPr>
            <a:t>CO2</a:t>
          </a:r>
          <a:r>
            <a:rPr lang="ja-JP" altLang="en-US" sz="1100">
              <a:solidFill>
                <a:srgbClr val="92D050"/>
              </a:solidFill>
            </a:rPr>
            <a:t>等）</a:t>
          </a:r>
        </a:p>
      </cdr:txBody>
    </cdr:sp>
  </cdr:relSizeAnchor>
  <cdr:relSizeAnchor xmlns:cdr="http://schemas.openxmlformats.org/drawingml/2006/chartDrawing">
    <cdr:from>
      <cdr:x>0.46339</cdr:x>
      <cdr:y>0.14042</cdr:y>
    </cdr:from>
    <cdr:to>
      <cdr:x>0.71659</cdr:x>
      <cdr:y>0.25059</cdr:y>
    </cdr:to>
    <cdr:sp macro="" textlink="">
      <cdr:nvSpPr>
        <cdr:cNvPr id="3" name="テキスト ボックス 2">
          <a:extLst xmlns:a="http://schemas.openxmlformats.org/drawingml/2006/main">
            <a:ext uri="{FF2B5EF4-FFF2-40B4-BE49-F238E27FC236}">
              <a16:creationId xmlns:a16="http://schemas.microsoft.com/office/drawing/2014/main" id="{87954695-BFFA-40C6-B3C7-B20FB26B1B05}"/>
            </a:ext>
          </a:extLst>
        </cdr:cNvPr>
        <cdr:cNvSpPr txBox="1"/>
      </cdr:nvSpPr>
      <cdr:spPr>
        <a:xfrm xmlns:a="http://schemas.openxmlformats.org/drawingml/2006/main">
          <a:off x="3884840" y="884464"/>
          <a:ext cx="2122714" cy="693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0.80911</cdr:x>
      <cdr:y>0.27652</cdr:y>
    </cdr:from>
    <cdr:to>
      <cdr:x>0.95681</cdr:x>
      <cdr:y>0.33485</cdr:y>
    </cdr:to>
    <cdr:sp macro="" textlink="">
      <cdr:nvSpPr>
        <cdr:cNvPr id="4" name="テキスト ボックス 3">
          <a:extLst xmlns:a="http://schemas.openxmlformats.org/drawingml/2006/main">
            <a:ext uri="{FF2B5EF4-FFF2-40B4-BE49-F238E27FC236}">
              <a16:creationId xmlns:a16="http://schemas.microsoft.com/office/drawing/2014/main" id="{BA0569FB-6286-42AE-8E83-A36A9EA9068D}"/>
            </a:ext>
          </a:extLst>
        </cdr:cNvPr>
        <cdr:cNvSpPr txBox="1"/>
      </cdr:nvSpPr>
      <cdr:spPr>
        <a:xfrm xmlns:a="http://schemas.openxmlformats.org/drawingml/2006/main">
          <a:off x="6783161" y="1741714"/>
          <a:ext cx="1238250" cy="367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imotohd\ccmpg\JNGI2004\Inv(030825submission%20to%20UNFCCC)\CRF-1996-v01-JPN-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io.nies.go.jp/aboutghg/nir/nir-j.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D18"/>
  <sheetViews>
    <sheetView tabSelected="1" zoomScale="110" zoomScaleNormal="110" workbookViewId="0"/>
  </sheetViews>
  <sheetFormatPr defaultRowHeight="14.25"/>
  <cols>
    <col min="1" max="1" width="1.25" style="85" customWidth="1"/>
    <col min="2" max="2" width="8.75" style="85" customWidth="1"/>
    <col min="3" max="3" width="26.25" style="830" customWidth="1"/>
    <col min="4" max="4" width="72.375" style="85" customWidth="1"/>
    <col min="5" max="16384" width="9" style="85"/>
  </cols>
  <sheetData>
    <row r="1" spans="3:4" ht="23.25" customHeight="1">
      <c r="C1" s="846" t="s">
        <v>198</v>
      </c>
    </row>
    <row r="2" spans="3:4" ht="18" customHeight="1">
      <c r="C2" s="847" t="s">
        <v>353</v>
      </c>
    </row>
    <row r="3" spans="3:4">
      <c r="D3" s="439">
        <v>43434</v>
      </c>
    </row>
    <row r="4" spans="3:4">
      <c r="D4" s="438" t="s">
        <v>181</v>
      </c>
    </row>
    <row r="5" spans="3:4">
      <c r="D5" s="440" t="s">
        <v>18</v>
      </c>
    </row>
    <row r="6" spans="3:4">
      <c r="D6" s="440"/>
    </row>
    <row r="7" spans="3:4" ht="18" customHeight="1">
      <c r="C7" s="831" t="s">
        <v>186</v>
      </c>
      <c r="D7" s="746" t="s">
        <v>182</v>
      </c>
    </row>
    <row r="8" spans="3:4" ht="18" customHeight="1">
      <c r="C8" s="832" t="s">
        <v>3</v>
      </c>
      <c r="D8" s="441" t="s">
        <v>183</v>
      </c>
    </row>
    <row r="9" spans="3:4" ht="18" customHeight="1">
      <c r="C9" s="833" t="s">
        <v>176</v>
      </c>
      <c r="D9" s="687" t="s">
        <v>184</v>
      </c>
    </row>
    <row r="10" spans="3:4" ht="18" customHeight="1">
      <c r="C10" s="833" t="s">
        <v>2</v>
      </c>
      <c r="D10" s="687" t="s">
        <v>185</v>
      </c>
    </row>
    <row r="11" spans="3:4" ht="18" customHeight="1">
      <c r="C11" s="833" t="s">
        <v>4</v>
      </c>
      <c r="D11" s="848" t="s">
        <v>358</v>
      </c>
    </row>
    <row r="12" spans="3:4" ht="18" customHeight="1">
      <c r="C12" s="833" t="s">
        <v>5</v>
      </c>
      <c r="D12" s="848" t="s">
        <v>359</v>
      </c>
    </row>
    <row r="13" spans="3:4" ht="18" customHeight="1">
      <c r="C13" s="833" t="s">
        <v>177</v>
      </c>
      <c r="D13" s="851" t="s">
        <v>363</v>
      </c>
    </row>
    <row r="14" spans="3:4" ht="18" customHeight="1">
      <c r="C14" s="833" t="s">
        <v>178</v>
      </c>
      <c r="D14" s="687" t="s">
        <v>354</v>
      </c>
    </row>
    <row r="15" spans="3:4" ht="18" customHeight="1">
      <c r="C15" s="833" t="s">
        <v>179</v>
      </c>
      <c r="D15" s="687" t="s">
        <v>355</v>
      </c>
    </row>
    <row r="16" spans="3:4" ht="18" customHeight="1">
      <c r="C16" s="833" t="s">
        <v>180</v>
      </c>
      <c r="D16" s="687" t="s">
        <v>356</v>
      </c>
    </row>
    <row r="17" spans="3:4">
      <c r="C17" s="834"/>
      <c r="D17" s="688"/>
    </row>
    <row r="18" spans="3:4">
      <c r="C18" s="834"/>
      <c r="D18" s="688"/>
    </row>
  </sheetData>
  <phoneticPr fontId="9"/>
  <hyperlinks>
    <hyperlink ref="D5" r:id="rId1" xr:uid="{00000000-0004-0000-0000-000000000000}"/>
    <hyperlink ref="D9" location="Notes!A1" display="単位／地球温暖化係数／その他注意事項" xr:uid="{50B1CC57-D5C6-4595-999E-07842C4CEF67}"/>
    <hyperlink ref="D10" location="'1.Total'!AU5" display="温室効果ガス排出量" xr:uid="{4C91842C-26C1-4D0F-A980-6752AAC1031F}"/>
    <hyperlink ref="D13" location="'4.CO2-Share'!A1" display="部門別CO2 排出量の電気・熱配分前後のシェア（1990、2005、2013及び2017年度）" xr:uid="{1F56B2F9-3219-4E54-A392-3389CD878857}"/>
    <hyperlink ref="D11" location="'2.CO2-Sector'!AU5" display="部門別CO2 排出量【電気・熱配分前排出量】（簡約表）" xr:uid="{AF457960-B5A7-4821-A29D-B25EBDA4467D}"/>
    <hyperlink ref="D12" location="'3.Allocated_CO2-Sector'!AU5" display="部門別CO2 排出量【電気・熱配分後排出量】（簡約表）" xr:uid="{7FEAD615-269E-4E43-B12D-BDDAFC25160C}"/>
    <hyperlink ref="D14" location="'5.CH4'!AP5" display="CH4 排出量（簡約表）" xr:uid="{7BCA941D-8093-4073-875E-BA1F4FF9BB8C}"/>
    <hyperlink ref="D15" location="'6.N2O'!AP5" display="N2O排出量（簡約表）" xr:uid="{4CDAB14B-08B7-4CC3-B58E-B02B9564E7C9}"/>
    <hyperlink ref="D16" location="'7.F-gas'!AY5" display="F-gas（HFCs, PFCs, SF6, NF3）排出量" xr:uid="{288D4212-B279-4D57-85D7-669630BE7D12}"/>
  </hyperlinks>
  <pageMargins left="0.78740157480314965" right="0.78740157480314965" top="0.98425196850393704" bottom="0.98425196850393704" header="0.51181102362204722" footer="0.51181102362204722"/>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I65"/>
  <sheetViews>
    <sheetView topLeftCell="A28" zoomScale="70" zoomScaleNormal="70" workbookViewId="0">
      <selection activeCell="BF66" sqref="BF66"/>
    </sheetView>
  </sheetViews>
  <sheetFormatPr defaultRowHeight="13.5"/>
  <cols>
    <col min="1" max="1" width="2.875" style="195" customWidth="1"/>
    <col min="2" max="21" width="9" style="195" hidden="1" customWidth="1"/>
    <col min="22" max="22" width="6" style="195" customWidth="1"/>
    <col min="23" max="23" width="19.25" style="195" customWidth="1"/>
    <col min="24" max="24" width="25.875" customWidth="1"/>
    <col min="25" max="25" width="5.875" style="195" customWidth="1"/>
    <col min="26" max="26" width="1.875" style="195" customWidth="1"/>
    <col min="27" max="27" width="15.125" style="195" customWidth="1"/>
    <col min="28" max="41" width="8.75" style="195" hidden="1" customWidth="1"/>
    <col min="42" max="42" width="15.125" style="195" customWidth="1"/>
    <col min="43" max="49" width="9" style="195" hidden="1" customWidth="1"/>
    <col min="50" max="50" width="15.125" style="195" customWidth="1"/>
    <col min="51" max="51" width="15.125" style="195" hidden="1" customWidth="1"/>
    <col min="52" max="59" width="15.125" style="195" customWidth="1"/>
    <col min="60" max="16384" width="9" style="195"/>
  </cols>
  <sheetData>
    <row r="1" spans="1:61" ht="15.75">
      <c r="W1"/>
      <c r="Y1" s="716" t="s">
        <v>187</v>
      </c>
    </row>
    <row r="2" spans="1:61">
      <c r="V2" s="245" t="s">
        <v>2</v>
      </c>
      <c r="W2" s="246"/>
      <c r="X2" s="246"/>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row>
    <row r="3" spans="1:61" ht="18">
      <c r="A3" s="206"/>
      <c r="V3" s="247"/>
      <c r="W3" s="246" t="s">
        <v>85</v>
      </c>
      <c r="X3" s="246"/>
      <c r="Y3" s="248" t="s">
        <v>48</v>
      </c>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50" t="s">
        <v>47</v>
      </c>
      <c r="BA3" s="250" t="s">
        <v>191</v>
      </c>
      <c r="BB3" s="250" t="s">
        <v>190</v>
      </c>
      <c r="BC3" s="250" t="s">
        <v>192</v>
      </c>
      <c r="BD3" s="250" t="s">
        <v>193</v>
      </c>
      <c r="BE3" s="250" t="s">
        <v>194</v>
      </c>
      <c r="BF3" s="250" t="s">
        <v>45</v>
      </c>
      <c r="BG3" s="250" t="s">
        <v>46</v>
      </c>
    </row>
    <row r="4" spans="1:61" ht="14.25">
      <c r="V4" s="247"/>
      <c r="W4" s="246" t="s">
        <v>86</v>
      </c>
      <c r="X4" s="246"/>
      <c r="Y4" s="248" t="s">
        <v>24</v>
      </c>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t="s">
        <v>188</v>
      </c>
      <c r="AY4" s="251"/>
      <c r="AZ4" s="252"/>
      <c r="BA4" s="717" t="s">
        <v>189</v>
      </c>
      <c r="BB4" s="717" t="s">
        <v>189</v>
      </c>
      <c r="BC4" s="717" t="s">
        <v>189</v>
      </c>
      <c r="BD4" s="717" t="s">
        <v>189</v>
      </c>
      <c r="BE4" s="717" t="s">
        <v>189</v>
      </c>
      <c r="BF4" s="717" t="s">
        <v>189</v>
      </c>
      <c r="BG4" s="717" t="s">
        <v>189</v>
      </c>
      <c r="BI4" s="242"/>
    </row>
    <row r="5" spans="1:61" ht="14.25">
      <c r="V5" s="247"/>
      <c r="W5" s="246"/>
      <c r="X5" s="246"/>
      <c r="Y5" s="248" t="s">
        <v>25</v>
      </c>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3">
        <f>ROUND('1.Total'!AZ15*10^2,-2 )</f>
        <v>132400</v>
      </c>
      <c r="BA5" s="253">
        <f>ROUND('1.Total'!BA15*10^2,-2 )</f>
        <v>130700</v>
      </c>
      <c r="BB5" s="253">
        <f>ROUND('1.Total'!BB15*10^2,-2 )</f>
        <v>129400</v>
      </c>
      <c r="BC5" s="253">
        <f>ROUND('1.Total'!BC15*10^2,-2 )</f>
        <v>0</v>
      </c>
      <c r="BD5" s="253">
        <f>ROUND('1.Total'!BD15*10^2,-2 )</f>
        <v>0</v>
      </c>
      <c r="BE5" s="253">
        <f>ROUND('1.Total'!BE15*10^2,-2 )</f>
        <v>0</v>
      </c>
      <c r="BF5" s="253">
        <f>ROUND('1.Total'!BF15*10^2,-2 )</f>
        <v>0</v>
      </c>
      <c r="BG5" s="253">
        <f>ROUND('1.Total'!BG15*10^2,-2 )</f>
        <v>0</v>
      </c>
      <c r="BI5" s="242"/>
    </row>
    <row r="6" spans="1:61" ht="14.25">
      <c r="V6" s="247"/>
      <c r="W6" s="246"/>
      <c r="X6" s="246"/>
      <c r="Y6" s="248" t="s">
        <v>23</v>
      </c>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3"/>
      <c r="BA6" s="253"/>
      <c r="BB6" s="253"/>
      <c r="BC6" s="253"/>
      <c r="BD6" s="253"/>
      <c r="BE6" s="253"/>
      <c r="BF6" s="253"/>
      <c r="BG6" s="253"/>
      <c r="BI6" s="242"/>
    </row>
    <row r="7" spans="1:61" ht="15.75">
      <c r="V7" s="247"/>
      <c r="W7" s="246"/>
      <c r="X7" s="246"/>
      <c r="Y7" s="248" t="s">
        <v>26</v>
      </c>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566" t="s">
        <v>87</v>
      </c>
      <c r="BA7" s="566" t="s">
        <v>88</v>
      </c>
      <c r="BB7" s="566" t="s">
        <v>89</v>
      </c>
      <c r="BC7" s="566" t="s">
        <v>90</v>
      </c>
      <c r="BD7" s="566" t="s">
        <v>91</v>
      </c>
      <c r="BE7" s="566" t="s">
        <v>92</v>
      </c>
      <c r="BF7" s="253"/>
      <c r="BG7" s="253"/>
      <c r="BI7" s="242"/>
    </row>
    <row r="8" spans="1:61" ht="15.75">
      <c r="V8" s="247"/>
      <c r="W8" s="246"/>
      <c r="X8" s="246"/>
      <c r="Y8" s="248" t="s">
        <v>27</v>
      </c>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567">
        <f>'1.Total'!AZ15</f>
        <v>1323.5734220406766</v>
      </c>
      <c r="BA8" s="567">
        <f>'1.Total'!BA15</f>
        <v>1306.5681491851087</v>
      </c>
      <c r="BB8" s="567">
        <f>'1.Total'!BB15</f>
        <v>1294.1499006490737</v>
      </c>
      <c r="BC8" s="567">
        <f>'1.Total'!BC15</f>
        <v>0</v>
      </c>
      <c r="BD8" s="567">
        <f>'1.Total'!BD15</f>
        <v>0</v>
      </c>
      <c r="BE8" s="567">
        <f>'1.Total'!BE15</f>
        <v>0</v>
      </c>
      <c r="BF8" s="253"/>
      <c r="BG8" s="253"/>
      <c r="BI8" s="243"/>
    </row>
    <row r="9" spans="1:61" ht="14.25">
      <c r="V9" s="247"/>
      <c r="W9" s="246"/>
      <c r="X9" s="246"/>
      <c r="Y9" s="248" t="s">
        <v>28</v>
      </c>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I9" s="242"/>
    </row>
    <row r="10" spans="1:61" ht="14.25">
      <c r="W10"/>
      <c r="Y10" s="207"/>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I10" s="243"/>
    </row>
    <row r="11" spans="1:61">
      <c r="V11" s="565" t="s">
        <v>84</v>
      </c>
      <c r="W11" s="565"/>
      <c r="X11" s="565"/>
      <c r="Y11" s="251"/>
      <c r="Z11" s="251"/>
      <c r="AA11" s="251"/>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I11" s="243"/>
    </row>
    <row r="12" spans="1:61" ht="14.25">
      <c r="V12" s="561"/>
      <c r="W12" s="561" t="s">
        <v>78</v>
      </c>
      <c r="X12" s="564" t="s">
        <v>83</v>
      </c>
      <c r="Y12" s="251"/>
      <c r="Z12" s="251"/>
      <c r="AA12" s="251"/>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I12" s="243"/>
    </row>
    <row r="13" spans="1:61" ht="14.25">
      <c r="V13" s="562"/>
      <c r="W13" s="561" t="s">
        <v>79</v>
      </c>
      <c r="X13" s="562"/>
      <c r="Y13" s="251"/>
      <c r="Z13" s="251"/>
      <c r="AA13" s="251"/>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I13" s="243"/>
    </row>
    <row r="14" spans="1:61" ht="14.25">
      <c r="V14" s="562"/>
      <c r="W14" s="561" t="s">
        <v>80</v>
      </c>
      <c r="X14" s="562"/>
      <c r="Y14" s="251"/>
      <c r="Z14" s="251"/>
      <c r="AA14" s="251"/>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I14" s="243"/>
    </row>
    <row r="15" spans="1:61" ht="14.25">
      <c r="V15" s="563"/>
      <c r="W15" s="571" t="s">
        <v>76</v>
      </c>
      <c r="X15" s="563"/>
      <c r="Y15" s="251"/>
      <c r="Z15" s="251"/>
      <c r="AA15" s="251"/>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I15" s="243"/>
    </row>
    <row r="16" spans="1:61" ht="14.25">
      <c r="V16" s="563"/>
      <c r="W16" s="571" t="s">
        <v>77</v>
      </c>
      <c r="X16" s="563"/>
      <c r="Y16" s="251"/>
      <c r="Z16" s="251"/>
      <c r="AA16" s="251"/>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I16" s="243"/>
    </row>
    <row r="17" spans="22:61" ht="14.25">
      <c r="V17" s="562"/>
      <c r="W17" s="561" t="s">
        <v>81</v>
      </c>
      <c r="X17" s="562"/>
      <c r="Y17" s="251"/>
      <c r="Z17" s="251"/>
      <c r="AA17" s="251"/>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I17" s="243"/>
    </row>
    <row r="18" spans="22:61" ht="14.25">
      <c r="V18" s="562"/>
      <c r="W18" s="561" t="s">
        <v>82</v>
      </c>
      <c r="X18" s="562"/>
      <c r="Y18" s="251"/>
      <c r="Z18" s="251"/>
      <c r="AA18" s="251"/>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I18" s="243"/>
    </row>
    <row r="19" spans="22:61">
      <c r="V19" s="203"/>
      <c r="W19" s="560"/>
      <c r="Y19" s="196"/>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I19" s="244"/>
    </row>
    <row r="20" spans="22:61">
      <c r="W20"/>
      <c r="Y20" s="196"/>
      <c r="Z20" s="196"/>
      <c r="AA20" s="210"/>
      <c r="AB20" s="210"/>
      <c r="AC20" s="210"/>
      <c r="AD20" s="210"/>
      <c r="AE20" s="210"/>
      <c r="AF20" s="210"/>
      <c r="AG20" s="210"/>
      <c r="AH20" s="210"/>
      <c r="AI20" s="210"/>
      <c r="AJ20" s="210"/>
      <c r="AK20" s="210"/>
      <c r="AL20" s="210"/>
      <c r="AM20" s="210"/>
      <c r="AN20" s="210"/>
      <c r="AO20" s="210"/>
      <c r="AP20" s="211"/>
      <c r="AQ20" s="211"/>
      <c r="AR20" s="211"/>
      <c r="AS20" s="211"/>
      <c r="AT20" s="211"/>
      <c r="AU20" s="211"/>
      <c r="AV20" s="211"/>
      <c r="AW20" s="211"/>
      <c r="AX20" s="211"/>
      <c r="AY20" s="211"/>
      <c r="AZ20" s="211"/>
      <c r="BA20" s="211"/>
      <c r="BB20" s="211"/>
      <c r="BC20" s="211"/>
      <c r="BD20" s="211"/>
      <c r="BE20" s="211"/>
      <c r="BF20" s="211"/>
      <c r="BG20" s="211"/>
    </row>
    <row r="21" spans="22:61">
      <c r="V21" s="265" t="s">
        <v>49</v>
      </c>
      <c r="W21" s="266"/>
      <c r="X21" s="266"/>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8"/>
      <c r="BB21" s="268"/>
      <c r="BC21" s="268"/>
      <c r="BD21" s="268"/>
      <c r="BE21" s="268"/>
      <c r="BF21" s="268"/>
      <c r="BG21" s="268"/>
    </row>
    <row r="22" spans="22:61" ht="25.5">
      <c r="V22" s="267"/>
      <c r="W22" s="269" t="s">
        <v>202</v>
      </c>
      <c r="X22" s="568" t="s">
        <v>93</v>
      </c>
      <c r="Y22" s="267" t="s">
        <v>107</v>
      </c>
      <c r="Z22" s="267"/>
      <c r="AA22" s="288" t="s">
        <v>204</v>
      </c>
      <c r="AB22" s="288"/>
      <c r="AC22" s="288"/>
      <c r="AD22" s="288"/>
      <c r="AE22" s="288"/>
      <c r="AF22" s="288"/>
      <c r="AG22" s="288"/>
      <c r="AH22" s="288"/>
      <c r="AI22" s="288"/>
      <c r="AJ22" s="288"/>
      <c r="AK22" s="288"/>
      <c r="AL22" s="288"/>
      <c r="AM22" s="288"/>
      <c r="AN22" s="288"/>
      <c r="AO22" s="288"/>
      <c r="AP22" s="289" t="s">
        <v>205</v>
      </c>
      <c r="AQ22" s="289"/>
      <c r="AR22" s="289"/>
      <c r="AS22" s="289"/>
      <c r="AT22" s="289"/>
      <c r="AU22" s="289"/>
      <c r="AV22" s="289"/>
      <c r="AW22" s="289"/>
      <c r="AX22" s="289" t="s">
        <v>206</v>
      </c>
      <c r="AY22" s="289"/>
      <c r="AZ22" s="289" t="s">
        <v>207</v>
      </c>
      <c r="BA22" s="289" t="s">
        <v>208</v>
      </c>
      <c r="BB22" s="289" t="s">
        <v>209</v>
      </c>
      <c r="BC22" s="289" t="s">
        <v>210</v>
      </c>
      <c r="BD22" s="289" t="s">
        <v>211</v>
      </c>
      <c r="BE22" s="289" t="s">
        <v>212</v>
      </c>
      <c r="BF22" s="289" t="s">
        <v>213</v>
      </c>
      <c r="BG22" s="289" t="s">
        <v>31</v>
      </c>
    </row>
    <row r="23" spans="22:61" ht="25.5">
      <c r="V23" s="267"/>
      <c r="W23" s="269" t="s">
        <v>53</v>
      </c>
      <c r="X23" s="568" t="s">
        <v>99</v>
      </c>
      <c r="Y23" s="270" t="s">
        <v>32</v>
      </c>
      <c r="Z23" s="270"/>
      <c r="AA23" s="271">
        <f>ROUND('2.CO2-Sector'!$AA$49*100,-2)</f>
        <v>116400</v>
      </c>
      <c r="AB23" s="271"/>
      <c r="AC23" s="271"/>
      <c r="AD23" s="271"/>
      <c r="AE23" s="271"/>
      <c r="AF23" s="271"/>
      <c r="AG23" s="271"/>
      <c r="AH23" s="271"/>
      <c r="AI23" s="271"/>
      <c r="AJ23" s="271"/>
      <c r="AK23" s="271"/>
      <c r="AL23" s="271"/>
      <c r="AM23" s="271"/>
      <c r="AN23" s="271"/>
      <c r="AO23" s="271"/>
      <c r="AP23" s="271">
        <f>ROUND('2.CO2-Sector'!$AP$49*100,-2)</f>
        <v>129100</v>
      </c>
      <c r="AQ23" s="271"/>
      <c r="AR23" s="271"/>
      <c r="AS23" s="271"/>
      <c r="AT23" s="271"/>
      <c r="AU23" s="271"/>
      <c r="AV23" s="271"/>
      <c r="AW23" s="271"/>
      <c r="AX23" s="271">
        <f>ROUND('2.CO2-Sector'!$AX$49*100,-2)</f>
        <v>131600</v>
      </c>
      <c r="AY23" s="271"/>
      <c r="AZ23" s="271">
        <f>ROUND('2.CO2-Sector'!AZ$49*100,-2)</f>
        <v>122600</v>
      </c>
      <c r="BA23" s="271">
        <f>ROUND('2.CO2-Sector'!BA$49*100,-2)</f>
        <v>120700</v>
      </c>
      <c r="BB23" s="271">
        <f>ROUND('2.CO2-Sector'!BB$49*100,-2)</f>
        <v>119100</v>
      </c>
      <c r="BC23" s="271" t="e">
        <f>ROUND('2.CO2-Sector'!BC$49*100,-2)</f>
        <v>#REF!</v>
      </c>
      <c r="BD23" s="271" t="e">
        <f>ROUND('2.CO2-Sector'!BD$49*100,-2)</f>
        <v>#REF!</v>
      </c>
      <c r="BE23" s="271" t="e">
        <f>ROUND('2.CO2-Sector'!BE$49*100,-2)</f>
        <v>#REF!</v>
      </c>
      <c r="BF23" s="271">
        <f>ROUND('2.CO2-Sector'!BF$49*100,-2)</f>
        <v>0</v>
      </c>
      <c r="BG23" s="271">
        <f>ROUND('2.CO2-Sector'!BG$49*100,-2)</f>
        <v>0</v>
      </c>
    </row>
    <row r="24" spans="22:61" ht="25.5">
      <c r="V24" s="267"/>
      <c r="W24" s="269" t="s">
        <v>52</v>
      </c>
      <c r="X24" s="568" t="s">
        <v>100</v>
      </c>
      <c r="Y24" s="266"/>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8"/>
      <c r="BB24" s="268"/>
      <c r="BC24" s="268"/>
      <c r="BD24" s="268"/>
      <c r="BE24" s="268"/>
      <c r="BF24" s="273"/>
      <c r="BG24" s="273"/>
    </row>
    <row r="25" spans="22:61" ht="25.5">
      <c r="V25" s="267"/>
      <c r="W25" s="269" t="s">
        <v>51</v>
      </c>
      <c r="X25" s="568" t="s">
        <v>94</v>
      </c>
      <c r="Y25" s="266" t="s">
        <v>108</v>
      </c>
      <c r="Z25" s="267"/>
      <c r="AA25" s="288" t="s">
        <v>132</v>
      </c>
      <c r="AB25" s="288"/>
      <c r="AC25" s="288"/>
      <c r="AD25" s="288"/>
      <c r="AE25" s="288"/>
      <c r="AF25" s="288"/>
      <c r="AG25" s="288"/>
      <c r="AH25" s="288"/>
      <c r="AI25" s="288"/>
      <c r="AJ25" s="288"/>
      <c r="AK25" s="288"/>
      <c r="AL25" s="288"/>
      <c r="AM25" s="288"/>
      <c r="AN25" s="288"/>
      <c r="AO25" s="288"/>
      <c r="AP25" s="288" t="s">
        <v>133</v>
      </c>
      <c r="AQ25" s="289"/>
      <c r="AR25" s="289"/>
      <c r="AS25" s="289"/>
      <c r="AT25" s="289"/>
      <c r="AU25" s="289"/>
      <c r="AV25" s="289"/>
      <c r="AW25" s="289"/>
      <c r="AX25" s="288" t="s">
        <v>134</v>
      </c>
      <c r="AY25" s="288" t="s">
        <v>98</v>
      </c>
      <c r="AZ25" s="288" t="s">
        <v>135</v>
      </c>
      <c r="BA25" s="288" t="s">
        <v>136</v>
      </c>
      <c r="BB25" s="288" t="s">
        <v>137</v>
      </c>
      <c r="BC25" s="288" t="s">
        <v>138</v>
      </c>
      <c r="BD25" s="288" t="s">
        <v>139</v>
      </c>
      <c r="BE25" s="288" t="s">
        <v>140</v>
      </c>
      <c r="BF25" s="273"/>
      <c r="BG25" s="273"/>
    </row>
    <row r="26" spans="22:61">
      <c r="V26" s="267"/>
      <c r="W26" s="274" t="s">
        <v>29</v>
      </c>
      <c r="X26" s="569" t="s">
        <v>95</v>
      </c>
      <c r="Y26" s="266"/>
      <c r="Z26" s="270"/>
      <c r="AA26" s="570">
        <f>'2.CO2-Sector'!AA49</f>
        <v>1163.6988702468373</v>
      </c>
      <c r="AB26" s="570">
        <f>'2.CO2-Sector'!AB49</f>
        <v>1175.0770463172255</v>
      </c>
      <c r="AC26" s="570">
        <f>'2.CO2-Sector'!AC49</f>
        <v>1184.5619392280496</v>
      </c>
      <c r="AD26" s="570">
        <f>'2.CO2-Sector'!AD49</f>
        <v>1177.2819671721538</v>
      </c>
      <c r="AE26" s="570">
        <f>'2.CO2-Sector'!AE49</f>
        <v>1232.0941228788286</v>
      </c>
      <c r="AF26" s="570">
        <f>'2.CO2-Sector'!AF49</f>
        <v>1244.3706520747153</v>
      </c>
      <c r="AG26" s="570">
        <f>'2.CO2-Sector'!AG49</f>
        <v>1256.2798061405606</v>
      </c>
      <c r="AH26" s="570">
        <f>'2.CO2-Sector'!AH49</f>
        <v>1249.3850852014384</v>
      </c>
      <c r="AI26" s="570">
        <f>'2.CO2-Sector'!AI49</f>
        <v>1209.2938278627221</v>
      </c>
      <c r="AJ26" s="570">
        <f>'2.CO2-Sector'!AJ49</f>
        <v>1245.3810979703496</v>
      </c>
      <c r="AK26" s="570">
        <f>'2.CO2-Sector'!AK49</f>
        <v>1268.2021754322113</v>
      </c>
      <c r="AL26" s="570">
        <f>'2.CO2-Sector'!AL49</f>
        <v>1253.1453723605366</v>
      </c>
      <c r="AM26" s="570">
        <f>'2.CO2-Sector'!AM49</f>
        <v>1282.0836037274335</v>
      </c>
      <c r="AN26" s="570">
        <f>'2.CO2-Sector'!AN49</f>
        <v>1290.1657317317604</v>
      </c>
      <c r="AO26" s="570">
        <f>'2.CO2-Sector'!AO49</f>
        <v>1284.7451999742443</v>
      </c>
      <c r="AP26" s="570">
        <f>'2.CO2-Sector'!AP49</f>
        <v>1291.4648990013336</v>
      </c>
      <c r="AQ26" s="570">
        <f>'2.CO2-Sector'!AQ49</f>
        <v>1268.8507162788226</v>
      </c>
      <c r="AR26" s="570">
        <f>'2.CO2-Sector'!AR49</f>
        <v>1304.4090723416462</v>
      </c>
      <c r="AS26" s="570">
        <f>'2.CO2-Sector'!AS49</f>
        <v>1233.6229361628154</v>
      </c>
      <c r="AT26" s="570">
        <f>'2.CO2-Sector'!AT49</f>
        <v>1164.2167613411846</v>
      </c>
      <c r="AU26" s="570">
        <f>'2.CO2-Sector'!AU49</f>
        <v>1216.1469525749028</v>
      </c>
      <c r="AV26" s="570">
        <f>'2.CO2-Sector'!AV49</f>
        <v>1266.1452687586882</v>
      </c>
      <c r="AW26" s="570">
        <f>'2.CO2-Sector'!AW49</f>
        <v>1307.3532141255644</v>
      </c>
      <c r="AX26" s="570">
        <f>'2.CO2-Sector'!AX49</f>
        <v>1316.2013143418105</v>
      </c>
      <c r="AY26" s="570">
        <f>'2.CO2-Sector'!AY49</f>
        <v>1266.1471943761658</v>
      </c>
      <c r="AZ26" s="570">
        <f>'2.CO2-Sector'!AZ49</f>
        <v>1226.3237675299681</v>
      </c>
      <c r="BA26" s="570">
        <f>'2.CO2-Sector'!BA49</f>
        <v>1206.561606871227</v>
      </c>
      <c r="BB26" s="570">
        <f>'2.CO2-Sector'!BB49</f>
        <v>1191.3383239269856</v>
      </c>
      <c r="BC26" s="570" t="e">
        <f>'2.CO2-Sector'!BC49</f>
        <v>#REF!</v>
      </c>
      <c r="BD26" s="570" t="e">
        <f>'2.CO2-Sector'!BD49</f>
        <v>#REF!</v>
      </c>
      <c r="BE26" s="570" t="e">
        <f>'2.CO2-Sector'!BE49</f>
        <v>#REF!</v>
      </c>
      <c r="BF26" s="273"/>
      <c r="BG26" s="273"/>
    </row>
    <row r="27" spans="22:61" ht="36.75">
      <c r="V27" s="267"/>
      <c r="W27" s="269" t="s">
        <v>223</v>
      </c>
      <c r="X27" s="569" t="s">
        <v>75</v>
      </c>
      <c r="Y27" s="266"/>
      <c r="Z27" s="272"/>
      <c r="AA27" s="715"/>
      <c r="AB27" s="715"/>
      <c r="AC27" s="715"/>
      <c r="AD27" s="715"/>
      <c r="AE27" s="715"/>
      <c r="AF27" s="715"/>
      <c r="AG27" s="715"/>
      <c r="AH27" s="715"/>
      <c r="AI27" s="715"/>
      <c r="AJ27" s="715"/>
      <c r="AK27" s="715"/>
      <c r="AL27" s="715"/>
      <c r="AM27" s="715"/>
      <c r="AN27" s="715"/>
      <c r="AO27" s="715"/>
      <c r="AP27" s="715"/>
      <c r="AQ27" s="715"/>
      <c r="AR27" s="715"/>
      <c r="AS27" s="715"/>
      <c r="AT27" s="715"/>
      <c r="AU27" s="715"/>
      <c r="AV27" s="715"/>
      <c r="AW27" s="715"/>
      <c r="AX27" s="715"/>
      <c r="AY27" s="715"/>
      <c r="AZ27" s="715"/>
      <c r="BA27" s="715"/>
      <c r="BB27" s="715"/>
      <c r="BC27" s="715"/>
      <c r="BD27" s="715"/>
      <c r="BE27" s="715"/>
      <c r="BF27" s="273"/>
      <c r="BG27" s="273"/>
    </row>
    <row r="28" spans="22:61" ht="38.25">
      <c r="V28" s="267"/>
      <c r="W28" s="269" t="s">
        <v>50</v>
      </c>
      <c r="X28" s="568" t="s">
        <v>96</v>
      </c>
      <c r="Y28" s="266"/>
      <c r="Z28" s="272"/>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row>
    <row r="29" spans="22:61" ht="25.5">
      <c r="V29" s="267"/>
      <c r="W29" s="269" t="s">
        <v>224</v>
      </c>
      <c r="X29" s="568" t="s">
        <v>97</v>
      </c>
      <c r="Y29" s="266"/>
      <c r="Z29" s="272"/>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3"/>
      <c r="BF29" s="273"/>
      <c r="BG29" s="273"/>
    </row>
    <row r="30" spans="22:61" ht="25.5">
      <c r="V30" s="267"/>
      <c r="W30" s="275" t="s">
        <v>62</v>
      </c>
      <c r="X30" s="568" t="s">
        <v>101</v>
      </c>
      <c r="Y30" s="266"/>
      <c r="Z30" s="272"/>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73"/>
    </row>
    <row r="31" spans="22:61">
      <c r="W31"/>
      <c r="Y31" s="196"/>
      <c r="Z31" s="196"/>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row>
    <row r="32" spans="22:61">
      <c r="W32"/>
      <c r="Y32" s="196"/>
      <c r="Z32" s="196"/>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row>
    <row r="33" spans="22:59">
      <c r="V33" s="280" t="s">
        <v>42</v>
      </c>
      <c r="W33" s="256"/>
      <c r="X33" s="256"/>
      <c r="Y33" s="255"/>
      <c r="Z33" s="255"/>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row>
    <row r="34" spans="22:59" ht="49.5">
      <c r="V34" s="255"/>
      <c r="W34" s="282" t="s">
        <v>55</v>
      </c>
      <c r="X34" s="572" t="s">
        <v>102</v>
      </c>
      <c r="Y34" s="255"/>
      <c r="Z34" s="257"/>
      <c r="AA34" s="258" t="s">
        <v>214</v>
      </c>
      <c r="AB34" s="258"/>
      <c r="AC34" s="258"/>
      <c r="AD34" s="258"/>
      <c r="AE34" s="258"/>
      <c r="AF34" s="258"/>
      <c r="AG34" s="258"/>
      <c r="AH34" s="258"/>
      <c r="AI34" s="258"/>
      <c r="AJ34" s="258"/>
      <c r="AK34" s="258"/>
      <c r="AL34" s="258"/>
      <c r="AM34" s="258"/>
      <c r="AN34" s="258"/>
      <c r="AO34" s="258"/>
      <c r="AP34" s="259" t="s">
        <v>215</v>
      </c>
      <c r="AQ34" s="259"/>
      <c r="AR34" s="259"/>
      <c r="AS34" s="259"/>
      <c r="AT34" s="259"/>
      <c r="AU34" s="259"/>
      <c r="AV34" s="259"/>
      <c r="AW34" s="259"/>
      <c r="AX34" s="259" t="s">
        <v>206</v>
      </c>
      <c r="AY34" s="259"/>
      <c r="AZ34" s="259" t="s">
        <v>207</v>
      </c>
      <c r="BA34" s="259" t="s">
        <v>208</v>
      </c>
      <c r="BB34" s="259" t="s">
        <v>209</v>
      </c>
      <c r="BC34" s="259" t="s">
        <v>210</v>
      </c>
      <c r="BD34" s="259" t="s">
        <v>211</v>
      </c>
      <c r="BE34" s="259" t="s">
        <v>212</v>
      </c>
      <c r="BF34" s="259" t="s">
        <v>213</v>
      </c>
      <c r="BG34" s="259" t="s">
        <v>31</v>
      </c>
    </row>
    <row r="35" spans="22:59" ht="45">
      <c r="V35" s="255"/>
      <c r="W35" s="285" t="s">
        <v>56</v>
      </c>
      <c r="X35" s="572" t="s">
        <v>103</v>
      </c>
      <c r="Y35" s="283" t="s">
        <v>33</v>
      </c>
      <c r="Z35" s="283"/>
      <c r="AA35" s="284">
        <f>ROUND('5.CH4'!AA10/10, -1)</f>
        <v>4430</v>
      </c>
      <c r="AB35" s="284"/>
      <c r="AC35" s="284"/>
      <c r="AD35" s="284"/>
      <c r="AE35" s="284"/>
      <c r="AF35" s="284"/>
      <c r="AG35" s="284"/>
      <c r="AH35" s="284"/>
      <c r="AI35" s="284"/>
      <c r="AJ35" s="284"/>
      <c r="AK35" s="284"/>
      <c r="AL35" s="284"/>
      <c r="AM35" s="284"/>
      <c r="AN35" s="284"/>
      <c r="AO35" s="284"/>
      <c r="AP35" s="284">
        <f>ROUND('5.CH4'!AP10/10, -1)</f>
        <v>3560</v>
      </c>
      <c r="AQ35" s="284"/>
      <c r="AR35" s="284"/>
      <c r="AS35" s="284"/>
      <c r="AT35" s="284"/>
      <c r="AU35" s="284"/>
      <c r="AV35" s="284"/>
      <c r="AW35" s="284"/>
      <c r="AX35" s="284">
        <f>ROUND('5.CH4'!AX10/10, -1)</f>
        <v>3250</v>
      </c>
      <c r="AY35" s="284"/>
      <c r="AZ35" s="284">
        <f>ROUND('5.CH4'!AZ10/10, -1)</f>
        <v>3110</v>
      </c>
      <c r="BA35" s="284">
        <f>ROUND('5.CH4'!BA10/10, -1)</f>
        <v>3080</v>
      </c>
      <c r="BB35" s="284">
        <f>ROUND('5.CH4'!BB10/10, -1)</f>
        <v>3050</v>
      </c>
      <c r="BC35" s="284" t="e">
        <f>ROUND('5.CH4'!BC10/10, -1)</f>
        <v>#REF!</v>
      </c>
      <c r="BD35" s="284" t="e">
        <f>ROUND('5.CH4'!BD10/10, -1)</f>
        <v>#REF!</v>
      </c>
      <c r="BE35" s="284" t="e">
        <f>ROUND('5.CH4'!BE10/10, -1)</f>
        <v>#REF!</v>
      </c>
      <c r="BF35" s="284">
        <f>ROUND('5.CH4'!BF10/10, -1)</f>
        <v>0</v>
      </c>
      <c r="BG35" s="284">
        <f>ROUND('5.CH4'!BG10/10, -1)</f>
        <v>0</v>
      </c>
    </row>
    <row r="36" spans="22:59" ht="15">
      <c r="V36" s="255"/>
      <c r="W36" s="255" t="s">
        <v>30</v>
      </c>
      <c r="X36" s="573" t="s">
        <v>104</v>
      </c>
      <c r="Y36" s="286"/>
      <c r="Z36" s="286"/>
      <c r="AA36" s="277"/>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row>
    <row r="37" spans="22:59" ht="36">
      <c r="V37" s="255"/>
      <c r="W37" s="285" t="s">
        <v>57</v>
      </c>
      <c r="X37" s="572" t="s">
        <v>105</v>
      </c>
      <c r="Y37" s="286"/>
      <c r="Z37" s="257"/>
      <c r="AA37" s="258" t="s">
        <v>109</v>
      </c>
      <c r="AB37" s="258"/>
      <c r="AC37" s="258"/>
      <c r="AD37" s="258"/>
      <c r="AE37" s="258"/>
      <c r="AF37" s="258"/>
      <c r="AG37" s="258"/>
      <c r="AH37" s="258"/>
      <c r="AI37" s="258"/>
      <c r="AJ37" s="258"/>
      <c r="AK37" s="258"/>
      <c r="AL37" s="258"/>
      <c r="AM37" s="258"/>
      <c r="AN37" s="258"/>
      <c r="AO37" s="258"/>
      <c r="AP37" s="259" t="s">
        <v>110</v>
      </c>
      <c r="AQ37" s="259"/>
      <c r="AR37" s="259"/>
      <c r="AS37" s="259"/>
      <c r="AT37" s="259"/>
      <c r="AU37" s="259"/>
      <c r="AV37" s="259"/>
      <c r="AW37" s="259"/>
      <c r="AX37" s="259" t="s">
        <v>111</v>
      </c>
      <c r="AY37" s="259"/>
      <c r="AZ37" s="259" t="s">
        <v>112</v>
      </c>
      <c r="BA37" s="259" t="s">
        <v>113</v>
      </c>
      <c r="BB37" s="259" t="s">
        <v>114</v>
      </c>
      <c r="BC37" s="259" t="s">
        <v>115</v>
      </c>
      <c r="BD37" s="259" t="s">
        <v>116</v>
      </c>
      <c r="BE37" s="259" t="s">
        <v>117</v>
      </c>
      <c r="BF37" s="276"/>
      <c r="BG37" s="276"/>
    </row>
    <row r="38" spans="22:59" ht="15">
      <c r="V38" s="255"/>
      <c r="W38" s="287" t="s">
        <v>54</v>
      </c>
      <c r="X38" s="573" t="s">
        <v>106</v>
      </c>
      <c r="Y38" s="286"/>
      <c r="Z38" s="283"/>
      <c r="AA38" s="574">
        <f>ROUND('5.CH4'!AA10/10^3, 1)</f>
        <v>44.3</v>
      </c>
      <c r="AB38" s="574">
        <f>ROUND('5.CH4'!AB10/10^3, 1)</f>
        <v>43.1</v>
      </c>
      <c r="AC38" s="574">
        <f>ROUND('5.CH4'!AC10/10^3, 1)</f>
        <v>44</v>
      </c>
      <c r="AD38" s="574">
        <f>ROUND('5.CH4'!AD10/10^3, 1)</f>
        <v>39.9</v>
      </c>
      <c r="AE38" s="574">
        <f>ROUND('5.CH4'!AE10/10^3, 1)</f>
        <v>43.3</v>
      </c>
      <c r="AF38" s="574">
        <f>ROUND('5.CH4'!AF10/10^3, 1)</f>
        <v>41.8</v>
      </c>
      <c r="AG38" s="574">
        <f>ROUND('5.CH4'!AG10/10^3, 1)</f>
        <v>40.6</v>
      </c>
      <c r="AH38" s="574">
        <f>ROUND('5.CH4'!AH10/10^3, 1)</f>
        <v>39.799999999999997</v>
      </c>
      <c r="AI38" s="574">
        <f>ROUND('5.CH4'!AI10/10^3, 1)</f>
        <v>37.9</v>
      </c>
      <c r="AJ38" s="574">
        <f>ROUND('5.CH4'!AJ10/10^3, 1)</f>
        <v>37.799999999999997</v>
      </c>
      <c r="AK38" s="574">
        <f>ROUND('5.CH4'!AK10/10^3, 1)</f>
        <v>37.799999999999997</v>
      </c>
      <c r="AL38" s="574">
        <f>ROUND('5.CH4'!AL10/10^3, 1)</f>
        <v>36.700000000000003</v>
      </c>
      <c r="AM38" s="574">
        <f>ROUND('5.CH4'!AM10/10^3, 1)</f>
        <v>36.1</v>
      </c>
      <c r="AN38" s="574">
        <f>ROUND('5.CH4'!AN10/10^3, 1)</f>
        <v>34.700000000000003</v>
      </c>
      <c r="AO38" s="574">
        <f>ROUND('5.CH4'!AO10/10^3, 1)</f>
        <v>35.799999999999997</v>
      </c>
      <c r="AP38" s="574">
        <f>ROUND('5.CH4'!AP10/10^3, 1)</f>
        <v>35.6</v>
      </c>
      <c r="AQ38" s="574">
        <f>ROUND('5.CH4'!AQ10/10^3, 1)</f>
        <v>35.1</v>
      </c>
      <c r="AR38" s="574">
        <f>ROUND('5.CH4'!AR10/10^3, 1)</f>
        <v>35.4</v>
      </c>
      <c r="AS38" s="574">
        <f>ROUND('5.CH4'!AS10/10^3, 1)</f>
        <v>35</v>
      </c>
      <c r="AT38" s="574">
        <f>ROUND('5.CH4'!AT10/10^3, 1)</f>
        <v>34.1</v>
      </c>
      <c r="AU38" s="574">
        <f>ROUND('5.CH4'!AU10/10^3, 1)</f>
        <v>34.700000000000003</v>
      </c>
      <c r="AV38" s="574">
        <f>ROUND('5.CH4'!AV10/10^3, 1)</f>
        <v>33.700000000000003</v>
      </c>
      <c r="AW38" s="574">
        <f>ROUND('5.CH4'!AW10/10^3, 1)</f>
        <v>32.9</v>
      </c>
      <c r="AX38" s="574">
        <f>ROUND('5.CH4'!AX10/10^3, 1)</f>
        <v>32.5</v>
      </c>
      <c r="AY38" s="574">
        <f>ROUND('5.CH4'!AY10/10^3, 1)</f>
        <v>31.9</v>
      </c>
      <c r="AZ38" s="574">
        <f>ROUND('5.CH4'!AZ10/10^3, 1)</f>
        <v>31.1</v>
      </c>
      <c r="BA38" s="574">
        <f>ROUND('5.CH4'!BA10/10^3, 1)</f>
        <v>30.8</v>
      </c>
      <c r="BB38" s="574">
        <f>ROUND('5.CH4'!BB10/10^3, 1)</f>
        <v>30.5</v>
      </c>
      <c r="BC38" s="574" t="e">
        <f>ROUND('5.CH4'!BC10/10^3, 1)</f>
        <v>#REF!</v>
      </c>
      <c r="BD38" s="574" t="e">
        <f>ROUND('5.CH4'!BD10/10^3, 1)</f>
        <v>#REF!</v>
      </c>
      <c r="BE38" s="574" t="e">
        <f>ROUND('5.CH4'!BE10/10^3, 1)</f>
        <v>#REF!</v>
      </c>
      <c r="BF38" s="276"/>
      <c r="BG38" s="276"/>
    </row>
    <row r="39" spans="22:59">
      <c r="W39"/>
      <c r="Y39" s="196"/>
      <c r="Z39" s="196"/>
      <c r="AA39" s="27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row>
    <row r="40" spans="22:59">
      <c r="W40"/>
      <c r="Y40" s="196"/>
      <c r="Z40" s="196"/>
      <c r="AA40" s="278"/>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row>
    <row r="41" spans="22:59">
      <c r="V41" s="290" t="s">
        <v>43</v>
      </c>
      <c r="W41" s="291"/>
      <c r="X41" s="291"/>
      <c r="Y41" s="292"/>
      <c r="Z41" s="292"/>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3"/>
      <c r="BD41" s="293"/>
      <c r="BE41" s="293"/>
      <c r="BF41" s="293"/>
      <c r="BG41" s="293"/>
    </row>
    <row r="42" spans="22:59" ht="40.5">
      <c r="V42" s="292"/>
      <c r="W42" s="294" t="s">
        <v>60</v>
      </c>
      <c r="X42" s="575" t="s">
        <v>118</v>
      </c>
      <c r="Y42" s="292"/>
      <c r="Z42" s="295"/>
      <c r="AA42" s="296" t="s">
        <v>214</v>
      </c>
      <c r="AB42" s="296"/>
      <c r="AC42" s="296"/>
      <c r="AD42" s="296"/>
      <c r="AE42" s="296"/>
      <c r="AF42" s="296"/>
      <c r="AG42" s="296"/>
      <c r="AH42" s="296"/>
      <c r="AI42" s="296"/>
      <c r="AJ42" s="296"/>
      <c r="AK42" s="296"/>
      <c r="AL42" s="296"/>
      <c r="AM42" s="296"/>
      <c r="AN42" s="296"/>
      <c r="AO42" s="296"/>
      <c r="AP42" s="297" t="s">
        <v>215</v>
      </c>
      <c r="AQ42" s="297"/>
      <c r="AR42" s="297"/>
      <c r="AS42" s="297"/>
      <c r="AT42" s="297"/>
      <c r="AU42" s="297"/>
      <c r="AV42" s="297"/>
      <c r="AW42" s="297"/>
      <c r="AX42" s="297" t="s">
        <v>206</v>
      </c>
      <c r="AY42" s="297"/>
      <c r="AZ42" s="297" t="s">
        <v>207</v>
      </c>
      <c r="BA42" s="297" t="s">
        <v>208</v>
      </c>
      <c r="BB42" s="297" t="s">
        <v>209</v>
      </c>
      <c r="BC42" s="297" t="s">
        <v>210</v>
      </c>
      <c r="BD42" s="297" t="s">
        <v>211</v>
      </c>
      <c r="BE42" s="297" t="s">
        <v>212</v>
      </c>
      <c r="BF42" s="297" t="s">
        <v>213</v>
      </c>
      <c r="BG42" s="297" t="s">
        <v>31</v>
      </c>
    </row>
    <row r="43" spans="22:59" ht="36">
      <c r="V43" s="292"/>
      <c r="W43" s="298" t="s">
        <v>58</v>
      </c>
      <c r="X43" s="575" t="s">
        <v>146</v>
      </c>
      <c r="Y43" s="299" t="s">
        <v>34</v>
      </c>
      <c r="Z43" s="299"/>
      <c r="AA43" s="300">
        <f>ROUND('6.N2O'!AA9/10, -1)</f>
        <v>3170</v>
      </c>
      <c r="AB43" s="300"/>
      <c r="AC43" s="300"/>
      <c r="AD43" s="300"/>
      <c r="AE43" s="300"/>
      <c r="AF43" s="300"/>
      <c r="AG43" s="300"/>
      <c r="AH43" s="300"/>
      <c r="AI43" s="300"/>
      <c r="AJ43" s="300"/>
      <c r="AK43" s="300"/>
      <c r="AL43" s="300"/>
      <c r="AM43" s="300"/>
      <c r="AN43" s="300"/>
      <c r="AO43" s="300"/>
      <c r="AP43" s="300">
        <f>ROUND('6.N2O'!AP9/10, -1)</f>
        <v>2490</v>
      </c>
      <c r="AQ43" s="300"/>
      <c r="AR43" s="300"/>
      <c r="AS43" s="300"/>
      <c r="AT43" s="300"/>
      <c r="AU43" s="300"/>
      <c r="AV43" s="300"/>
      <c r="AW43" s="300"/>
      <c r="AX43" s="300">
        <f>ROUND('6.N2O'!AX9/10, -1)</f>
        <v>2160</v>
      </c>
      <c r="AY43" s="300"/>
      <c r="AZ43" s="300">
        <f>ROUND('6.N2O'!AZ9/10, -1)</f>
        <v>2080</v>
      </c>
      <c r="BA43" s="300">
        <f>ROUND('6.N2O'!BA9/10, -1)</f>
        <v>2050</v>
      </c>
      <c r="BB43" s="300">
        <f>ROUND('6.N2O'!BB9/10, -1)</f>
        <v>2040</v>
      </c>
      <c r="BC43" s="300" t="e">
        <f>ROUND('6.N2O'!BC9/10, -1)</f>
        <v>#REF!</v>
      </c>
      <c r="BD43" s="300" t="e">
        <f>ROUND('6.N2O'!BD9/10, -1)</f>
        <v>#REF!</v>
      </c>
      <c r="BE43" s="300" t="e">
        <f>ROUND('6.N2O'!BE9/10, -1)</f>
        <v>#REF!</v>
      </c>
      <c r="BF43" s="300">
        <f>ROUND('6.N2O'!BF9/10, -1)</f>
        <v>0</v>
      </c>
      <c r="BG43" s="300">
        <f>ROUND('6.N2O'!BG9/10, -1)</f>
        <v>0</v>
      </c>
    </row>
    <row r="44" spans="22:59" ht="36">
      <c r="V44" s="292"/>
      <c r="W44" s="301" t="s">
        <v>59</v>
      </c>
      <c r="X44" s="575" t="s">
        <v>119</v>
      </c>
      <c r="Y44" s="292"/>
      <c r="Z44" s="295"/>
      <c r="AA44" s="296" t="s">
        <v>109</v>
      </c>
      <c r="AB44" s="296"/>
      <c r="AC44" s="296"/>
      <c r="AD44" s="296"/>
      <c r="AE44" s="296"/>
      <c r="AF44" s="296"/>
      <c r="AG44" s="296"/>
      <c r="AH44" s="296"/>
      <c r="AI44" s="296"/>
      <c r="AJ44" s="296"/>
      <c r="AK44" s="296"/>
      <c r="AL44" s="296"/>
      <c r="AM44" s="296"/>
      <c r="AN44" s="296"/>
      <c r="AO44" s="296"/>
      <c r="AP44" s="296" t="s">
        <v>110</v>
      </c>
      <c r="AQ44" s="297"/>
      <c r="AR44" s="297"/>
      <c r="AS44" s="297"/>
      <c r="AT44" s="297"/>
      <c r="AU44" s="297"/>
      <c r="AV44" s="297"/>
      <c r="AW44" s="297"/>
      <c r="AX44" s="296" t="s">
        <v>111</v>
      </c>
      <c r="AY44" s="297"/>
      <c r="AZ44" s="296" t="s">
        <v>112</v>
      </c>
      <c r="BA44" s="296" t="s">
        <v>113</v>
      </c>
      <c r="BB44" s="296" t="s">
        <v>114</v>
      </c>
      <c r="BC44" s="296" t="s">
        <v>115</v>
      </c>
      <c r="BD44" s="296" t="s">
        <v>116</v>
      </c>
      <c r="BE44" s="296" t="s">
        <v>117</v>
      </c>
      <c r="BF44" s="293"/>
      <c r="BG44" s="293"/>
    </row>
    <row r="45" spans="22:59" ht="36">
      <c r="V45" s="292"/>
      <c r="W45" s="294" t="s">
        <v>203</v>
      </c>
      <c r="X45" s="576" t="s">
        <v>75</v>
      </c>
      <c r="Y45" s="292"/>
      <c r="Z45" s="299"/>
      <c r="AA45" s="577">
        <f>ROUND('6.N2O'!AA9/10^3,1)</f>
        <v>31.7</v>
      </c>
      <c r="AB45" s="577">
        <f>ROUND('6.N2O'!AB9/10^3,1)</f>
        <v>31.4</v>
      </c>
      <c r="AC45" s="577">
        <f>ROUND('6.N2O'!AC9/10^3,1)</f>
        <v>31.6</v>
      </c>
      <c r="AD45" s="577">
        <f>ROUND('6.N2O'!AD9/10^3,1)</f>
        <v>31.5</v>
      </c>
      <c r="AE45" s="577">
        <f>ROUND('6.N2O'!AE9/10^3,1)</f>
        <v>32.700000000000003</v>
      </c>
      <c r="AF45" s="577">
        <f>ROUND('6.N2O'!AF9/10^3,1)</f>
        <v>33</v>
      </c>
      <c r="AG45" s="577">
        <f>ROUND('6.N2O'!AG9/10^3,1)</f>
        <v>34.200000000000003</v>
      </c>
      <c r="AH45" s="577">
        <f>ROUND('6.N2O'!AH9/10^3,1)</f>
        <v>35</v>
      </c>
      <c r="AI45" s="577">
        <f>ROUND('6.N2O'!AI9/10^3,1)</f>
        <v>33.4</v>
      </c>
      <c r="AJ45" s="577">
        <f>ROUND('6.N2O'!AJ9/10^3,1)</f>
        <v>27.2</v>
      </c>
      <c r="AK45" s="577">
        <f>ROUND('6.N2O'!AK9/10^3,1)</f>
        <v>29.7</v>
      </c>
      <c r="AL45" s="577">
        <f>ROUND('6.N2O'!AL9/10^3,1)</f>
        <v>26.1</v>
      </c>
      <c r="AM45" s="577">
        <f>ROUND('6.N2O'!AM9/10^3,1)</f>
        <v>25.6</v>
      </c>
      <c r="AN45" s="577">
        <f>ROUND('6.N2O'!AN9/10^3,1)</f>
        <v>25.5</v>
      </c>
      <c r="AO45" s="577">
        <f>ROUND('6.N2O'!AO9/10^3,1)</f>
        <v>25.3</v>
      </c>
      <c r="AP45" s="577">
        <f>ROUND('6.N2O'!AP9/10^3,1)</f>
        <v>24.9</v>
      </c>
      <c r="AQ45" s="577">
        <f>ROUND('6.N2O'!AQ9/10^3,1)</f>
        <v>24.8</v>
      </c>
      <c r="AR45" s="577">
        <f>ROUND('6.N2O'!AR9/10^3,1)</f>
        <v>24.2</v>
      </c>
      <c r="AS45" s="577">
        <f>ROUND('6.N2O'!AS9/10^3,1)</f>
        <v>23.5</v>
      </c>
      <c r="AT45" s="577">
        <f>ROUND('6.N2O'!AT9/10^3,1)</f>
        <v>22.8</v>
      </c>
      <c r="AU45" s="577">
        <f>ROUND('6.N2O'!AU9/10^3,1)</f>
        <v>22.3</v>
      </c>
      <c r="AV45" s="577">
        <f>ROUND('6.N2O'!AV9/10^3,1)</f>
        <v>21.9</v>
      </c>
      <c r="AW45" s="577">
        <f>ROUND('6.N2O'!AW9/10^3,1)</f>
        <v>21.5</v>
      </c>
      <c r="AX45" s="577">
        <f>ROUND('6.N2O'!AX9/10^3,1)</f>
        <v>21.6</v>
      </c>
      <c r="AY45" s="577">
        <f>ROUND('6.N2O'!AY9/10^3,1)</f>
        <v>21.2</v>
      </c>
      <c r="AZ45" s="578">
        <f>ROUND('6.N2O'!AZ9/10^3,1)</f>
        <v>20.8</v>
      </c>
      <c r="BA45" s="577">
        <f>ROUND('6.N2O'!BA9/10^3,1)</f>
        <v>20.5</v>
      </c>
      <c r="BB45" s="577">
        <f>ROUND('6.N2O'!BB9/10^3,1)</f>
        <v>20.399999999999999</v>
      </c>
      <c r="BC45" s="577" t="e">
        <f>ROUND('6.N2O'!BC9/10^3,1)</f>
        <v>#REF!</v>
      </c>
      <c r="BD45" s="577" t="e">
        <f>ROUND('6.N2O'!BD9/10^3,1)</f>
        <v>#REF!</v>
      </c>
      <c r="BE45" s="577" t="e">
        <f>ROUND('6.N2O'!BE9/10^3,1)</f>
        <v>#REF!</v>
      </c>
      <c r="BF45" s="293"/>
      <c r="BG45" s="293"/>
    </row>
    <row r="46" spans="22:59">
      <c r="V46" s="292"/>
      <c r="W46" s="291"/>
      <c r="X46" s="291"/>
      <c r="Y46" s="292"/>
      <c r="Z46" s="292"/>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row>
    <row r="47" spans="22:59">
      <c r="W47"/>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row>
    <row r="48" spans="22:59">
      <c r="W4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row>
    <row r="49" spans="22:59" ht="25.5">
      <c r="V49" s="580" t="s">
        <v>44</v>
      </c>
      <c r="W49" s="261"/>
      <c r="X49" s="261"/>
      <c r="Y49" s="262"/>
      <c r="Z49" s="262"/>
      <c r="AA49" s="263" t="s">
        <v>216</v>
      </c>
      <c r="AB49" s="263"/>
      <c r="AC49" s="263"/>
      <c r="AD49" s="263"/>
      <c r="AE49" s="263"/>
      <c r="AF49" s="263"/>
      <c r="AG49" s="263"/>
      <c r="AH49" s="263"/>
      <c r="AI49" s="263"/>
      <c r="AJ49" s="263"/>
      <c r="AK49" s="263"/>
      <c r="AL49" s="263"/>
      <c r="AM49" s="263"/>
      <c r="AN49" s="263"/>
      <c r="AO49" s="263"/>
      <c r="AP49" s="264" t="s">
        <v>217</v>
      </c>
      <c r="AQ49" s="264"/>
      <c r="AR49" s="264"/>
      <c r="AS49" s="264"/>
      <c r="AT49" s="264"/>
      <c r="AU49" s="264"/>
      <c r="AV49" s="264"/>
      <c r="AW49" s="264"/>
      <c r="AX49" s="264" t="s">
        <v>218</v>
      </c>
      <c r="AY49" s="264"/>
      <c r="AZ49" s="264" t="s">
        <v>219</v>
      </c>
      <c r="BA49" s="264" t="s">
        <v>220</v>
      </c>
      <c r="BB49" s="264" t="s">
        <v>221</v>
      </c>
      <c r="BC49" s="264" t="s">
        <v>222</v>
      </c>
      <c r="BD49" s="264" t="s">
        <v>41</v>
      </c>
      <c r="BE49" s="264" t="s">
        <v>35</v>
      </c>
      <c r="BF49" s="264" t="s">
        <v>36</v>
      </c>
      <c r="BG49" s="264" t="s">
        <v>37</v>
      </c>
    </row>
    <row r="50" spans="22:59">
      <c r="V50" s="260"/>
      <c r="W50" s="261"/>
      <c r="X50" s="261"/>
      <c r="Y50" s="581"/>
      <c r="Z50" s="581"/>
      <c r="AA50" s="582"/>
      <c r="AB50" s="582"/>
      <c r="AC50" s="582"/>
      <c r="AD50" s="582"/>
      <c r="AE50" s="582"/>
      <c r="AF50" s="582"/>
      <c r="AG50" s="582"/>
      <c r="AH50" s="582"/>
      <c r="AI50" s="582"/>
      <c r="AJ50" s="582"/>
      <c r="AK50" s="582"/>
      <c r="AL50" s="582"/>
      <c r="AM50" s="582"/>
      <c r="AN50" s="582"/>
      <c r="AO50" s="582"/>
      <c r="AP50" s="583"/>
      <c r="AQ50" s="583"/>
      <c r="AR50" s="583"/>
      <c r="AS50" s="583"/>
      <c r="AT50" s="583"/>
      <c r="AU50" s="583"/>
      <c r="AV50" s="583"/>
      <c r="AW50" s="583"/>
      <c r="AX50" s="583"/>
      <c r="AY50" s="583"/>
      <c r="AZ50" s="583"/>
      <c r="BA50" s="583"/>
      <c r="BB50" s="583"/>
      <c r="BC50" s="583"/>
      <c r="BD50" s="583"/>
      <c r="BE50" s="583"/>
      <c r="BF50" s="583"/>
      <c r="BG50" s="583"/>
    </row>
    <row r="51" spans="22:59">
      <c r="V51" s="260"/>
      <c r="W51" s="261"/>
      <c r="X51" s="261"/>
      <c r="Y51" s="584"/>
      <c r="Z51" s="584"/>
      <c r="AA51" s="585" t="s">
        <v>120</v>
      </c>
      <c r="AB51" s="585"/>
      <c r="AC51" s="585"/>
      <c r="AD51" s="585"/>
      <c r="AE51" s="585"/>
      <c r="AF51" s="585"/>
      <c r="AG51" s="585"/>
      <c r="AH51" s="585"/>
      <c r="AI51" s="585"/>
      <c r="AJ51" s="585"/>
      <c r="AK51" s="585"/>
      <c r="AL51" s="585"/>
      <c r="AM51" s="585"/>
      <c r="AN51" s="585"/>
      <c r="AO51" s="585"/>
      <c r="AP51" s="586" t="s">
        <v>121</v>
      </c>
      <c r="AQ51" s="586"/>
      <c r="AR51" s="586"/>
      <c r="AS51" s="586"/>
      <c r="AT51" s="586"/>
      <c r="AU51" s="586"/>
      <c r="AV51" s="586"/>
      <c r="AW51" s="586"/>
      <c r="AX51" s="586" t="s">
        <v>122</v>
      </c>
      <c r="AY51" s="586"/>
      <c r="AZ51" s="586" t="s">
        <v>123</v>
      </c>
      <c r="BA51" s="586" t="s">
        <v>124</v>
      </c>
      <c r="BB51" s="586" t="s">
        <v>125</v>
      </c>
      <c r="BC51" s="586" t="s">
        <v>126</v>
      </c>
      <c r="BD51" s="586" t="s">
        <v>127</v>
      </c>
      <c r="BE51" s="586" t="s">
        <v>128</v>
      </c>
      <c r="BF51" s="586"/>
      <c r="BG51" s="586"/>
    </row>
    <row r="52" spans="22:59">
      <c r="V52" s="260"/>
      <c r="W52" s="261"/>
      <c r="X52" s="261"/>
      <c r="Y52" s="260"/>
      <c r="Z52" s="260"/>
      <c r="AA52" s="587"/>
      <c r="AB52" s="587"/>
      <c r="AC52" s="587"/>
      <c r="AD52" s="587"/>
      <c r="AE52" s="587"/>
      <c r="AF52" s="587"/>
      <c r="AG52" s="587"/>
      <c r="AH52" s="587"/>
      <c r="AI52" s="587"/>
      <c r="AJ52" s="587"/>
      <c r="AK52" s="587"/>
      <c r="AL52" s="587"/>
      <c r="AM52" s="587"/>
      <c r="AN52" s="587"/>
      <c r="AO52" s="587"/>
      <c r="AP52" s="588"/>
      <c r="AQ52" s="588"/>
      <c r="AR52" s="588"/>
      <c r="AS52" s="588"/>
      <c r="AT52" s="588"/>
      <c r="AU52" s="588"/>
      <c r="AV52" s="588"/>
      <c r="AW52" s="588"/>
      <c r="AX52" s="588"/>
      <c r="AY52" s="588"/>
      <c r="AZ52" s="588"/>
      <c r="BA52" s="588"/>
      <c r="BB52" s="588"/>
      <c r="BC52" s="588"/>
      <c r="BD52" s="588"/>
      <c r="BE52" s="588"/>
      <c r="BF52" s="588"/>
      <c r="BG52" s="588"/>
    </row>
    <row r="53" spans="22:59">
      <c r="V53" s="260"/>
      <c r="W53" s="261"/>
      <c r="X53" s="261"/>
      <c r="Y53" s="581" t="s">
        <v>38</v>
      </c>
      <c r="Z53" s="581" t="s">
        <v>107</v>
      </c>
      <c r="AA53" s="581"/>
      <c r="AB53" s="581"/>
      <c r="AC53" s="581"/>
      <c r="AD53" s="581"/>
      <c r="AE53" s="581"/>
      <c r="AF53" s="581"/>
      <c r="AG53" s="581"/>
      <c r="AH53" s="581"/>
      <c r="AI53" s="581"/>
      <c r="AJ53" s="581"/>
      <c r="AK53" s="581"/>
      <c r="AL53" s="581"/>
      <c r="AM53" s="581"/>
      <c r="AN53" s="581"/>
      <c r="AO53" s="581"/>
      <c r="AP53" s="589">
        <f>ROUND('7.F-gas'!$AP$5/10, -1)</f>
        <v>1280</v>
      </c>
      <c r="AQ53" s="589"/>
      <c r="AR53" s="589"/>
      <c r="AS53" s="589"/>
      <c r="AT53" s="589"/>
      <c r="AU53" s="589"/>
      <c r="AV53" s="589"/>
      <c r="AW53" s="589"/>
      <c r="AX53" s="589">
        <f>ROUND('7.F-gas'!$AX$5/10, -1)</f>
        <v>3210</v>
      </c>
      <c r="AY53" s="589"/>
      <c r="AZ53" s="589">
        <f>ROUND('7.F-gas'!AZ$5/10, -1)</f>
        <v>3920</v>
      </c>
      <c r="BA53" s="589">
        <f>ROUND('7.F-gas'!BA$5/10, -1)</f>
        <v>4250</v>
      </c>
      <c r="BB53" s="589">
        <f>ROUND('7.F-gas'!BB$5/10, -1)</f>
        <v>4570</v>
      </c>
      <c r="BC53" s="589">
        <f>ROUND('7.F-gas'!BC$5/10, -1)</f>
        <v>0</v>
      </c>
      <c r="BD53" s="589">
        <f>ROUND('7.F-gas'!BD$5/10, -1)</f>
        <v>0</v>
      </c>
      <c r="BE53" s="589">
        <f>ROUND('7.F-gas'!BE$5/10, -1)</f>
        <v>0</v>
      </c>
      <c r="BF53" s="589">
        <f>ROUND('7.F-gas'!BF$5/10, -1)</f>
        <v>0</v>
      </c>
      <c r="BG53" s="589">
        <f>ROUND('7.F-gas'!BG$5/10, -1)</f>
        <v>0</v>
      </c>
    </row>
    <row r="54" spans="22:59">
      <c r="V54" s="260"/>
      <c r="W54" s="261"/>
      <c r="X54" s="261"/>
      <c r="Y54" s="584"/>
      <c r="Z54" s="584" t="s">
        <v>108</v>
      </c>
      <c r="AA54" s="584"/>
      <c r="AB54" s="584"/>
      <c r="AC54" s="584"/>
      <c r="AD54" s="584"/>
      <c r="AE54" s="584"/>
      <c r="AF54" s="584"/>
      <c r="AG54" s="584"/>
      <c r="AH54" s="584"/>
      <c r="AI54" s="584"/>
      <c r="AJ54" s="584"/>
      <c r="AK54" s="584"/>
      <c r="AL54" s="584"/>
      <c r="AM54" s="584"/>
      <c r="AN54" s="584"/>
      <c r="AO54" s="584"/>
      <c r="AP54" s="590">
        <f>ROUND('7.F-gas'!AP$5/10^3,2)</f>
        <v>12.78</v>
      </c>
      <c r="AQ54" s="590">
        <f>ROUND('7.F-gas'!AQ$5/10^3,2)</f>
        <v>14.63</v>
      </c>
      <c r="AR54" s="590">
        <f>ROUND('7.F-gas'!AR$5/10^3,2)</f>
        <v>16.71</v>
      </c>
      <c r="AS54" s="590">
        <f>ROUND('7.F-gas'!AS$5/10^3,2)</f>
        <v>19.28</v>
      </c>
      <c r="AT54" s="590">
        <f>ROUND('7.F-gas'!AT$5/10^3,2)</f>
        <v>20.94</v>
      </c>
      <c r="AU54" s="590">
        <f>ROUND('7.F-gas'!AU$5/10^3,2)</f>
        <v>23.31</v>
      </c>
      <c r="AV54" s="590">
        <f>ROUND('7.F-gas'!AV$5/10^3,2)</f>
        <v>26.07</v>
      </c>
      <c r="AW54" s="590">
        <f>ROUND('7.F-gas'!AW$5/10^3,2)</f>
        <v>29.35</v>
      </c>
      <c r="AX54" s="590">
        <f>ROUND('7.F-gas'!AX$5/10^3,2)</f>
        <v>32.090000000000003</v>
      </c>
      <c r="AY54" s="590">
        <f>ROUND('7.F-gas'!AY$5/10^3,2)</f>
        <v>35.770000000000003</v>
      </c>
      <c r="AZ54" s="590">
        <f>ROUND('7.F-gas'!AZ$5/10^3,2)</f>
        <v>39.24</v>
      </c>
      <c r="BA54" s="590">
        <f>ROUND('7.F-gas'!BA$5/10^3,2)</f>
        <v>42.52</v>
      </c>
      <c r="BB54" s="590">
        <f>ROUND('7.F-gas'!BB$5/10^3,2)</f>
        <v>45.74</v>
      </c>
      <c r="BC54" s="590">
        <f>ROUND('7.F-gas'!BC$5/10^3,2)</f>
        <v>0</v>
      </c>
      <c r="BD54" s="590">
        <f>ROUND('7.F-gas'!BD$5/10^3,2)</f>
        <v>0</v>
      </c>
      <c r="BE54" s="590">
        <f>ROUND('7.F-gas'!BE$5/10^3,2)</f>
        <v>0</v>
      </c>
      <c r="BF54" s="591"/>
      <c r="BG54" s="591"/>
    </row>
    <row r="55" spans="22:59">
      <c r="V55" s="260"/>
      <c r="W55" s="261"/>
      <c r="X55" s="261"/>
      <c r="Y55" s="260"/>
      <c r="Z55" s="260"/>
      <c r="AA55" s="260"/>
      <c r="AB55" s="260"/>
      <c r="AC55" s="260"/>
      <c r="AD55" s="260"/>
      <c r="AE55" s="260"/>
      <c r="AF55" s="260"/>
      <c r="AG55" s="260"/>
      <c r="AH55" s="260"/>
      <c r="AI55" s="260"/>
      <c r="AJ55" s="260"/>
      <c r="AK55" s="260"/>
      <c r="AL55" s="260"/>
      <c r="AM55" s="260"/>
      <c r="AN55" s="260"/>
      <c r="AO55" s="260"/>
      <c r="AP55" s="592"/>
      <c r="AQ55" s="592"/>
      <c r="AR55" s="592"/>
      <c r="AS55" s="592"/>
      <c r="AT55" s="592"/>
      <c r="AU55" s="592"/>
      <c r="AV55" s="592"/>
      <c r="AW55" s="592"/>
      <c r="AX55" s="592"/>
      <c r="AY55" s="592"/>
      <c r="AZ55" s="592"/>
      <c r="BA55" s="592"/>
      <c r="BB55" s="592"/>
      <c r="BC55" s="592"/>
      <c r="BD55" s="592"/>
      <c r="BE55" s="592"/>
      <c r="BF55" s="592"/>
      <c r="BG55" s="592"/>
    </row>
    <row r="56" spans="22:59">
      <c r="V56" s="260"/>
      <c r="W56" s="261"/>
      <c r="X56" s="261"/>
      <c r="Y56" s="581" t="s">
        <v>16</v>
      </c>
      <c r="Z56" s="581" t="s">
        <v>129</v>
      </c>
      <c r="AA56" s="581"/>
      <c r="AB56" s="581"/>
      <c r="AC56" s="581"/>
      <c r="AD56" s="581"/>
      <c r="AE56" s="581"/>
      <c r="AF56" s="581"/>
      <c r="AG56" s="581"/>
      <c r="AH56" s="581"/>
      <c r="AI56" s="581"/>
      <c r="AJ56" s="581"/>
      <c r="AK56" s="581"/>
      <c r="AL56" s="581"/>
      <c r="AM56" s="581"/>
      <c r="AN56" s="581"/>
      <c r="AO56" s="581"/>
      <c r="AP56" s="589">
        <f>ROUND('7.F-gas'!$AP$16/10, -1)</f>
        <v>860</v>
      </c>
      <c r="AQ56" s="589"/>
      <c r="AR56" s="589"/>
      <c r="AS56" s="589"/>
      <c r="AT56" s="589"/>
      <c r="AU56" s="589"/>
      <c r="AV56" s="589"/>
      <c r="AW56" s="589"/>
      <c r="AX56" s="589">
        <f>ROUND('7.F-gas'!$AX$16/10, -1)</f>
        <v>330</v>
      </c>
      <c r="AY56" s="589"/>
      <c r="AZ56" s="589">
        <f>ROUND('7.F-gas'!AZ$16/10, -1)</f>
        <v>330</v>
      </c>
      <c r="BA56" s="589">
        <f>ROUND('7.F-gas'!BA$16/10, -1)</f>
        <v>340</v>
      </c>
      <c r="BB56" s="589">
        <f>ROUND('7.F-gas'!BB$16/10, -1)</f>
        <v>350</v>
      </c>
      <c r="BC56" s="589">
        <f>ROUND('7.F-gas'!BC$16/10, -1)</f>
        <v>0</v>
      </c>
      <c r="BD56" s="589">
        <f>ROUND('7.F-gas'!BD$16/10, -1)</f>
        <v>0</v>
      </c>
      <c r="BE56" s="589">
        <f>ROUND('7.F-gas'!BE$16/10, -1)</f>
        <v>0</v>
      </c>
      <c r="BF56" s="589">
        <f>ROUND('7.F-gas'!BF$16/10, -1)</f>
        <v>0</v>
      </c>
      <c r="BG56" s="589">
        <f>ROUND('7.F-gas'!BG$16/10, -1)</f>
        <v>0</v>
      </c>
    </row>
    <row r="57" spans="22:59">
      <c r="V57" s="260"/>
      <c r="W57" s="261"/>
      <c r="X57" s="261"/>
      <c r="Y57" s="584"/>
      <c r="Z57" s="584" t="s">
        <v>108</v>
      </c>
      <c r="AA57" s="584"/>
      <c r="AB57" s="584"/>
      <c r="AC57" s="584"/>
      <c r="AD57" s="584"/>
      <c r="AE57" s="584"/>
      <c r="AF57" s="584"/>
      <c r="AG57" s="584"/>
      <c r="AH57" s="584"/>
      <c r="AI57" s="584"/>
      <c r="AJ57" s="584"/>
      <c r="AK57" s="584"/>
      <c r="AL57" s="584"/>
      <c r="AM57" s="584"/>
      <c r="AN57" s="584"/>
      <c r="AO57" s="584"/>
      <c r="AP57" s="590">
        <f>ROUND('7.F-gas'!AP$16/10^3,2)</f>
        <v>8.6199999999999992</v>
      </c>
      <c r="AQ57" s="590">
        <f>ROUND('7.F-gas'!AQ$16/10^3,2)</f>
        <v>9</v>
      </c>
      <c r="AR57" s="590">
        <f>ROUND('7.F-gas'!AR$16/10^3,2)</f>
        <v>7.92</v>
      </c>
      <c r="AS57" s="590">
        <f>ROUND('7.F-gas'!AS$16/10^3,2)</f>
        <v>5.74</v>
      </c>
      <c r="AT57" s="590">
        <f>ROUND('7.F-gas'!AT$16/10^3,2)</f>
        <v>4.05</v>
      </c>
      <c r="AU57" s="590">
        <f>ROUND('7.F-gas'!AU$16/10^3,2)</f>
        <v>4.25</v>
      </c>
      <c r="AV57" s="590">
        <f>ROUND('7.F-gas'!AV$16/10^3,2)</f>
        <v>3.76</v>
      </c>
      <c r="AW57" s="590">
        <f>ROUND('7.F-gas'!AW$16/10^3,2)</f>
        <v>3.44</v>
      </c>
      <c r="AX57" s="590">
        <f>ROUND('7.F-gas'!AX$16/10^3,2)</f>
        <v>3.28</v>
      </c>
      <c r="AY57" s="590">
        <f>ROUND('7.F-gas'!AY$16/10^3,2)</f>
        <v>3.36</v>
      </c>
      <c r="AZ57" s="590">
        <f>ROUND('7.F-gas'!AZ$16/10^3,2)</f>
        <v>3.31</v>
      </c>
      <c r="BA57" s="590">
        <f>ROUND('7.F-gas'!BA$16/10^3,2)</f>
        <v>3.38</v>
      </c>
      <c r="BB57" s="590">
        <f>ROUND('7.F-gas'!BB$16/10^3,2)</f>
        <v>3.51</v>
      </c>
      <c r="BC57" s="590">
        <f>ROUND('7.F-gas'!BC$16/10^3,2)</f>
        <v>0</v>
      </c>
      <c r="BD57" s="590">
        <f>ROUND('7.F-gas'!BD$16/10^3,2)</f>
        <v>0</v>
      </c>
      <c r="BE57" s="590">
        <f>ROUND('7.F-gas'!BE$16/10^3,2)</f>
        <v>0</v>
      </c>
      <c r="BF57" s="591"/>
      <c r="BG57" s="591"/>
    </row>
    <row r="58" spans="22:59">
      <c r="V58" s="260"/>
      <c r="W58" s="261"/>
      <c r="X58" s="261"/>
      <c r="Y58" s="260"/>
      <c r="Z58" s="260"/>
      <c r="AA58" s="260"/>
      <c r="AB58" s="260"/>
      <c r="AC58" s="260"/>
      <c r="AD58" s="260"/>
      <c r="AE58" s="260"/>
      <c r="AF58" s="260"/>
      <c r="AG58" s="260"/>
      <c r="AH58" s="260"/>
      <c r="AI58" s="260"/>
      <c r="AJ58" s="260"/>
      <c r="AK58" s="260"/>
      <c r="AL58" s="260"/>
      <c r="AM58" s="260"/>
      <c r="AN58" s="260"/>
      <c r="AO58" s="260"/>
      <c r="AP58" s="592"/>
      <c r="AQ58" s="592"/>
      <c r="AR58" s="592"/>
      <c r="AS58" s="592"/>
      <c r="AT58" s="592"/>
      <c r="AU58" s="592"/>
      <c r="AV58" s="592"/>
      <c r="AW58" s="592"/>
      <c r="AX58" s="592"/>
      <c r="AY58" s="592"/>
      <c r="AZ58" s="592"/>
      <c r="BA58" s="592"/>
      <c r="BB58" s="592"/>
      <c r="BC58" s="592"/>
      <c r="BD58" s="592"/>
      <c r="BE58" s="592"/>
      <c r="BF58" s="592"/>
      <c r="BG58" s="592"/>
    </row>
    <row r="59" spans="22:59">
      <c r="V59" s="260"/>
      <c r="W59" s="261"/>
      <c r="X59" s="261"/>
      <c r="Y59" s="581" t="s">
        <v>39</v>
      </c>
      <c r="Z59" s="581" t="s">
        <v>129</v>
      </c>
      <c r="AA59" s="581"/>
      <c r="AB59" s="581"/>
      <c r="AC59" s="581"/>
      <c r="AD59" s="581"/>
      <c r="AE59" s="581"/>
      <c r="AF59" s="581"/>
      <c r="AG59" s="581"/>
      <c r="AH59" s="581"/>
      <c r="AI59" s="581"/>
      <c r="AJ59" s="581"/>
      <c r="AK59" s="581"/>
      <c r="AL59" s="581"/>
      <c r="AM59" s="581"/>
      <c r="AN59" s="581"/>
      <c r="AO59" s="581"/>
      <c r="AP59" s="589">
        <f>ROUND('7.F-gas'!$AP$23/10, -1)</f>
        <v>510</v>
      </c>
      <c r="AQ59" s="589"/>
      <c r="AR59" s="589"/>
      <c r="AS59" s="589"/>
      <c r="AT59" s="589"/>
      <c r="AU59" s="589"/>
      <c r="AV59" s="589"/>
      <c r="AW59" s="589"/>
      <c r="AX59" s="589">
        <f>ROUND('7.F-gas'!$AX$23/10, -1)</f>
        <v>210</v>
      </c>
      <c r="AY59" s="589"/>
      <c r="AZ59" s="589">
        <f>ROUND('7.F-gas'!AZ$23/10, -1)</f>
        <v>220</v>
      </c>
      <c r="BA59" s="589">
        <f>ROUND('7.F-gas'!BA$23/10, -1)</f>
        <v>220</v>
      </c>
      <c r="BB59" s="589">
        <f>ROUND('7.F-gas'!BB$23/10, -1)</f>
        <v>210</v>
      </c>
      <c r="BC59" s="589">
        <f>ROUND('7.F-gas'!BC$23/10, -1)</f>
        <v>0</v>
      </c>
      <c r="BD59" s="589">
        <f>ROUND('7.F-gas'!BD$23/10, -1)</f>
        <v>0</v>
      </c>
      <c r="BE59" s="589">
        <f>ROUND('7.F-gas'!BE$23/10, -1)</f>
        <v>0</v>
      </c>
      <c r="BF59" s="589">
        <f>ROUND('7.F-gas'!BF$23/10, -1)</f>
        <v>0</v>
      </c>
      <c r="BG59" s="589">
        <f>ROUND('7.F-gas'!BG$23/10, -1)</f>
        <v>0</v>
      </c>
    </row>
    <row r="60" spans="22:59">
      <c r="V60" s="260"/>
      <c r="W60" s="261"/>
      <c r="X60" s="261"/>
      <c r="Y60" s="584"/>
      <c r="Z60" s="584" t="s">
        <v>130</v>
      </c>
      <c r="AA60" s="584"/>
      <c r="AB60" s="584"/>
      <c r="AC60" s="584"/>
      <c r="AD60" s="584"/>
      <c r="AE60" s="584"/>
      <c r="AF60" s="584"/>
      <c r="AG60" s="584"/>
      <c r="AH60" s="584"/>
      <c r="AI60" s="584"/>
      <c r="AJ60" s="584"/>
      <c r="AK60" s="584"/>
      <c r="AL60" s="584"/>
      <c r="AM60" s="584"/>
      <c r="AN60" s="584"/>
      <c r="AO60" s="584"/>
      <c r="AP60" s="590">
        <f>ROUND('7.F-gas'!AP$23/10^3, 2)</f>
        <v>5.05</v>
      </c>
      <c r="AQ60" s="590">
        <f>ROUND('7.F-gas'!AQ$23/10^3, 2)</f>
        <v>5.23</v>
      </c>
      <c r="AR60" s="590">
        <f>ROUND('7.F-gas'!AR$23/10^3, 2)</f>
        <v>4.7300000000000004</v>
      </c>
      <c r="AS60" s="590">
        <f>ROUND('7.F-gas'!AS$23/10^3, 2)</f>
        <v>4.18</v>
      </c>
      <c r="AT60" s="590">
        <f>ROUND('7.F-gas'!AT$23/10^3, 2)</f>
        <v>2.4500000000000002</v>
      </c>
      <c r="AU60" s="590">
        <f>ROUND('7.F-gas'!AU$23/10^3, 2)</f>
        <v>2.42</v>
      </c>
      <c r="AV60" s="590">
        <f>ROUND('7.F-gas'!AV$23/10^3, 2)</f>
        <v>2.25</v>
      </c>
      <c r="AW60" s="590">
        <f>ROUND('7.F-gas'!AW$23/10^3, 2)</f>
        <v>2.23</v>
      </c>
      <c r="AX60" s="590">
        <f>ROUND('7.F-gas'!AX$23/10^3, 2)</f>
        <v>2.1</v>
      </c>
      <c r="AY60" s="590">
        <f>ROUND('7.F-gas'!AY$23/10^3, 2)</f>
        <v>2.0699999999999998</v>
      </c>
      <c r="AZ60" s="590">
        <f>ROUND('7.F-gas'!AZ$23/10^3, 2)</f>
        <v>2.15</v>
      </c>
      <c r="BA60" s="590">
        <f>ROUND('7.F-gas'!BA$23/10^3, 2)</f>
        <v>2.2400000000000002</v>
      </c>
      <c r="BB60" s="590">
        <f>ROUND('7.F-gas'!BB$23/10^3, 2)</f>
        <v>2.14</v>
      </c>
      <c r="BC60" s="590">
        <f>ROUND('7.F-gas'!BC$23/10^3, 2)</f>
        <v>0</v>
      </c>
      <c r="BD60" s="590">
        <f>ROUND('7.F-gas'!BD$23/10^3, 2)</f>
        <v>0</v>
      </c>
      <c r="BE60" s="590">
        <f>ROUND('7.F-gas'!BE$23/10^3, 2)</f>
        <v>0</v>
      </c>
      <c r="BF60" s="591"/>
      <c r="BG60" s="591"/>
    </row>
    <row r="61" spans="22:59">
      <c r="V61" s="260"/>
      <c r="W61" s="261"/>
      <c r="X61" s="261"/>
      <c r="Y61" s="260"/>
      <c r="Z61" s="260"/>
      <c r="AA61" s="260"/>
      <c r="AB61" s="260"/>
      <c r="AC61" s="260"/>
      <c r="AD61" s="260"/>
      <c r="AE61" s="260"/>
      <c r="AF61" s="260"/>
      <c r="AG61" s="260"/>
      <c r="AH61" s="260"/>
      <c r="AI61" s="260"/>
      <c r="AJ61" s="260"/>
      <c r="AK61" s="260"/>
      <c r="AL61" s="260"/>
      <c r="AM61" s="260"/>
      <c r="AN61" s="260"/>
      <c r="AO61" s="260"/>
      <c r="AP61" s="592"/>
      <c r="AQ61" s="592"/>
      <c r="AR61" s="592"/>
      <c r="AS61" s="592"/>
      <c r="AT61" s="592"/>
      <c r="AU61" s="592"/>
      <c r="AV61" s="592"/>
      <c r="AW61" s="592"/>
      <c r="AX61" s="592"/>
      <c r="AY61" s="592"/>
      <c r="AZ61" s="592"/>
      <c r="BA61" s="592"/>
      <c r="BB61" s="592"/>
      <c r="BC61" s="592"/>
      <c r="BD61" s="592"/>
      <c r="BE61" s="592"/>
      <c r="BF61" s="592"/>
      <c r="BG61" s="592"/>
    </row>
    <row r="62" spans="22:59">
      <c r="V62" s="260"/>
      <c r="W62" s="261"/>
      <c r="X62" s="261"/>
      <c r="Y62" s="581" t="s">
        <v>40</v>
      </c>
      <c r="Z62" s="581" t="s">
        <v>107</v>
      </c>
      <c r="AA62" s="581"/>
      <c r="AB62" s="581"/>
      <c r="AC62" s="581"/>
      <c r="AD62" s="581"/>
      <c r="AE62" s="581"/>
      <c r="AF62" s="581"/>
      <c r="AG62" s="581"/>
      <c r="AH62" s="581"/>
      <c r="AI62" s="581"/>
      <c r="AJ62" s="581"/>
      <c r="AK62" s="581"/>
      <c r="AL62" s="581"/>
      <c r="AM62" s="581"/>
      <c r="AN62" s="581"/>
      <c r="AO62" s="581"/>
      <c r="AP62" s="589">
        <f>ROUND('7.F-gas'!$AP$30/10, -1)</f>
        <v>150</v>
      </c>
      <c r="AQ62" s="589"/>
      <c r="AR62" s="589"/>
      <c r="AS62" s="589"/>
      <c r="AT62" s="589"/>
      <c r="AU62" s="589"/>
      <c r="AV62" s="589"/>
      <c r="AW62" s="589"/>
      <c r="AX62" s="589">
        <f>ROUND('7.F-gas'!$AX$30/10, -1)</f>
        <v>160</v>
      </c>
      <c r="AY62" s="589"/>
      <c r="AZ62" s="589">
        <f>'7.F-gas'!AZ$30/10</f>
        <v>57.103108219650821</v>
      </c>
      <c r="BA62" s="589">
        <f>'7.F-gas'!BA$30/10</f>
        <v>63.443528411853684</v>
      </c>
      <c r="BB62" s="589">
        <f>'7.F-gas'!BB$30/10</f>
        <v>44.977529760978157</v>
      </c>
      <c r="BC62" s="589">
        <f>'7.F-gas'!BC$30/10</f>
        <v>0</v>
      </c>
      <c r="BD62" s="589">
        <f>'7.F-gas'!BD$30/10</f>
        <v>0</v>
      </c>
      <c r="BE62" s="589">
        <f>'7.F-gas'!BE$30/10</f>
        <v>0</v>
      </c>
      <c r="BF62" s="589">
        <f>'7.F-gas'!BF$30/10</f>
        <v>0</v>
      </c>
      <c r="BG62" s="589">
        <f>ROUND('7.F-gas'!BG$30/10, -1)</f>
        <v>0</v>
      </c>
    </row>
    <row r="63" spans="22:59">
      <c r="V63" s="260"/>
      <c r="W63" s="261"/>
      <c r="X63" s="261"/>
      <c r="Y63" s="584"/>
      <c r="Z63" s="584" t="s">
        <v>131</v>
      </c>
      <c r="AA63" s="584"/>
      <c r="AB63" s="584"/>
      <c r="AC63" s="584"/>
      <c r="AD63" s="584"/>
      <c r="AE63" s="584"/>
      <c r="AF63" s="584"/>
      <c r="AG63" s="584"/>
      <c r="AH63" s="584"/>
      <c r="AI63" s="584"/>
      <c r="AJ63" s="584"/>
      <c r="AK63" s="584"/>
      <c r="AL63" s="584"/>
      <c r="AM63" s="584"/>
      <c r="AN63" s="584"/>
      <c r="AO63" s="584"/>
      <c r="AP63" s="590">
        <f>ROUND('7.F-gas'!AP$30/10^3,2)</f>
        <v>1.47</v>
      </c>
      <c r="AQ63" s="590">
        <f>ROUND('7.F-gas'!AQ$30/10^3,2)</f>
        <v>1.4</v>
      </c>
      <c r="AR63" s="590">
        <f>ROUND('7.F-gas'!AR$30/10^3,2)</f>
        <v>1.59</v>
      </c>
      <c r="AS63" s="590">
        <f>ROUND('7.F-gas'!AS$30/10^3,2)</f>
        <v>1.48</v>
      </c>
      <c r="AT63" s="590">
        <f>ROUND('7.F-gas'!AT$30/10^3,2)</f>
        <v>1.35</v>
      </c>
      <c r="AU63" s="590">
        <f>ROUND('7.F-gas'!AU$30/10^3,2)</f>
        <v>1.54</v>
      </c>
      <c r="AV63" s="590">
        <f>ROUND('7.F-gas'!AV$30/10^3,2)</f>
        <v>1.8</v>
      </c>
      <c r="AW63" s="590">
        <f>ROUND('7.F-gas'!AW$30/10^3,2)</f>
        <v>1.51</v>
      </c>
      <c r="AX63" s="590">
        <f>ROUND('7.F-gas'!AX$30/10^3,2)</f>
        <v>1.62</v>
      </c>
      <c r="AY63" s="590">
        <f>ROUND('7.F-gas'!AY$30/10^3,2)</f>
        <v>1.1200000000000001</v>
      </c>
      <c r="AZ63" s="852">
        <f>ROUND('7.F-gas'!AZ$30/10^3,2)</f>
        <v>0.56999999999999995</v>
      </c>
      <c r="BA63" s="852">
        <f>ROUND('7.F-gas'!BA$30/10^3,2)</f>
        <v>0.63</v>
      </c>
      <c r="BB63" s="852">
        <f>ROUND('7.F-gas'!BB$30/10^3,2)</f>
        <v>0.45</v>
      </c>
      <c r="BC63" s="852">
        <f>ROUND('7.F-gas'!BC$30/10^3,2)</f>
        <v>0</v>
      </c>
      <c r="BD63" s="852">
        <f>ROUND('7.F-gas'!BD$30/10^3,2)</f>
        <v>0</v>
      </c>
      <c r="BE63" s="852">
        <f>ROUND('7.F-gas'!BE$30/10^3,2)</f>
        <v>0</v>
      </c>
      <c r="BF63" s="584"/>
      <c r="BG63" s="584"/>
    </row>
    <row r="64" spans="22:59">
      <c r="W64"/>
      <c r="Y64" s="196"/>
      <c r="Z64" s="196"/>
      <c r="AA64" s="196"/>
      <c r="AB64" s="196"/>
      <c r="AC64" s="196"/>
      <c r="AD64" s="196"/>
      <c r="AE64" s="196"/>
      <c r="AF64" s="196"/>
      <c r="AG64" s="196"/>
      <c r="AH64" s="196"/>
      <c r="AI64" s="196"/>
      <c r="AJ64" s="196"/>
      <c r="AK64" s="196"/>
      <c r="AL64" s="196"/>
      <c r="AM64" s="196"/>
      <c r="AN64" s="196"/>
      <c r="AO64" s="196"/>
      <c r="AP64" s="579"/>
      <c r="AQ64" s="579"/>
      <c r="AR64" s="579"/>
      <c r="AS64" s="579"/>
      <c r="AT64" s="579"/>
      <c r="AU64" s="579"/>
      <c r="AV64" s="579"/>
      <c r="AW64" s="579"/>
      <c r="AX64" s="579"/>
      <c r="AY64" s="579"/>
      <c r="AZ64" s="579"/>
      <c r="BA64" s="579"/>
      <c r="BB64" s="579"/>
      <c r="BC64" s="579"/>
      <c r="BD64" s="579"/>
      <c r="BE64" s="579"/>
      <c r="BF64" s="196"/>
      <c r="BG64" s="196"/>
    </row>
    <row r="65" spans="23:56">
      <c r="W65"/>
      <c r="BA65" s="199"/>
      <c r="BB65" s="199"/>
      <c r="BC65" s="199"/>
      <c r="BD65" s="199"/>
    </row>
  </sheetData>
  <phoneticPr fontId="9"/>
  <hyperlinks>
    <hyperlink ref="V33" location="'9.CH4'!A1" display="9.CH4" xr:uid="{00000000-0004-0000-1400-000000000000}"/>
    <hyperlink ref="V41" location="'11.N2O'!A1" display="11.N2O" xr:uid="{00000000-0004-0000-1400-000001000000}"/>
    <hyperlink ref="V21" location="'5.CO2-Share'!A1" display="5.CO2-Share" xr:uid="{00000000-0004-0000-1400-000002000000}"/>
    <hyperlink ref="V49" location="'13.F-gas'!A1" display="13.F-gas" xr:uid="{00000000-0004-0000-1400-000003000000}"/>
    <hyperlink ref="V2" location="'1.Total'!A1" display="1.Total" xr:uid="{00000000-0004-0000-1400-000006000000}"/>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48"/>
  <sheetViews>
    <sheetView zoomScale="85" zoomScaleNormal="85" workbookViewId="0"/>
  </sheetViews>
  <sheetFormatPr defaultRowHeight="14.25"/>
  <cols>
    <col min="1" max="1" width="2.75" style="443" customWidth="1"/>
    <col min="2" max="2" width="2.625" style="554" customWidth="1"/>
    <col min="3" max="3" width="8.125" style="443" customWidth="1"/>
    <col min="4" max="4" width="21.625" style="443" customWidth="1"/>
    <col min="5" max="7" width="10.25" style="443" customWidth="1"/>
    <col min="8" max="8" width="9" style="443" customWidth="1"/>
    <col min="9" max="16384" width="9" style="443"/>
  </cols>
  <sheetData>
    <row r="1" spans="2:23" s="613" customFormat="1" ht="9" customHeight="1">
      <c r="B1" s="615"/>
    </row>
    <row r="2" spans="2:23" s="613" customFormat="1" ht="6" customHeight="1">
      <c r="B2" s="615"/>
    </row>
    <row r="3" spans="2:23" s="613" customFormat="1" ht="16.5" customHeight="1">
      <c r="B3" s="614" t="s">
        <v>63</v>
      </c>
      <c r="W3" s="616"/>
    </row>
    <row r="4" spans="2:23" s="613" customFormat="1" ht="16.5" customHeight="1">
      <c r="B4" s="614" t="s">
        <v>148</v>
      </c>
      <c r="C4" s="613" t="s">
        <v>149</v>
      </c>
      <c r="W4" s="616"/>
    </row>
    <row r="5" spans="2:23" s="613" customFormat="1" ht="16.5" customHeight="1">
      <c r="B5" s="615"/>
      <c r="C5" s="622" t="s">
        <v>171</v>
      </c>
      <c r="W5" s="616"/>
    </row>
    <row r="6" spans="2:23" s="613" customFormat="1" ht="16.5" customHeight="1">
      <c r="B6" s="615"/>
      <c r="C6" s="623" t="s">
        <v>172</v>
      </c>
      <c r="W6" s="616"/>
    </row>
    <row r="7" spans="2:23" s="613" customFormat="1" ht="17.25" customHeight="1">
      <c r="B7" s="615"/>
      <c r="W7" s="616"/>
    </row>
    <row r="8" spans="2:23" s="613" customFormat="1" ht="17.25" customHeight="1">
      <c r="B8" s="615"/>
      <c r="C8" s="612" t="s">
        <v>150</v>
      </c>
      <c r="W8" s="616"/>
    </row>
    <row r="9" spans="2:23" s="613" customFormat="1" ht="17.25" customHeight="1">
      <c r="B9" s="615"/>
      <c r="C9" s="612" t="s">
        <v>151</v>
      </c>
      <c r="W9" s="616"/>
    </row>
    <row r="10" spans="2:23" s="613" customFormat="1" ht="17.25" customHeight="1">
      <c r="B10" s="615"/>
      <c r="R10" s="454"/>
      <c r="S10" s="454"/>
      <c r="T10" s="454"/>
      <c r="U10" s="454"/>
      <c r="V10" s="454"/>
      <c r="W10" s="616"/>
    </row>
    <row r="11" spans="2:23" s="613" customFormat="1" ht="16.5" customHeight="1">
      <c r="B11" s="615"/>
      <c r="C11" s="613" t="s">
        <v>64</v>
      </c>
      <c r="W11" s="616"/>
    </row>
    <row r="12" spans="2:23" s="613" customFormat="1" ht="16.5" customHeight="1">
      <c r="B12" s="615"/>
      <c r="W12" s="616"/>
    </row>
    <row r="13" spans="2:23" s="613" customFormat="1" ht="16.5" customHeight="1">
      <c r="B13" s="620" t="s">
        <v>152</v>
      </c>
      <c r="C13" s="613" t="s">
        <v>153</v>
      </c>
    </row>
    <row r="14" spans="2:23" s="613" customFormat="1" ht="16.5" customHeight="1">
      <c r="B14" s="615"/>
      <c r="C14" s="624" t="s">
        <v>173</v>
      </c>
    </row>
    <row r="15" spans="2:23" s="613" customFormat="1" ht="16.5" customHeight="1">
      <c r="B15" s="615"/>
      <c r="C15" s="624" t="s">
        <v>174</v>
      </c>
    </row>
    <row r="16" spans="2:23" s="613" customFormat="1" ht="16.5" customHeight="1">
      <c r="B16" s="617"/>
    </row>
    <row r="17" spans="1:23" s="613" customFormat="1" ht="16.5" customHeight="1">
      <c r="B17" s="615" t="s">
        <v>147</v>
      </c>
      <c r="C17" s="613" t="s">
        <v>154</v>
      </c>
    </row>
    <row r="18" spans="1:23" s="613" customFormat="1" ht="16.5" customHeight="1"/>
    <row r="19" spans="1:23" s="613" customFormat="1" ht="16.5" customHeight="1">
      <c r="B19" s="615" t="s">
        <v>155</v>
      </c>
      <c r="C19" s="613" t="s">
        <v>156</v>
      </c>
      <c r="D19" s="618"/>
    </row>
    <row r="20" spans="1:23" s="613" customFormat="1" ht="17.25" customHeight="1">
      <c r="B20" s="615"/>
      <c r="D20" s="618"/>
      <c r="W20" s="616"/>
    </row>
    <row r="21" spans="1:23" s="613" customFormat="1" ht="17.25" customHeight="1">
      <c r="B21" s="803" t="s">
        <v>199</v>
      </c>
      <c r="C21" s="613" t="s">
        <v>200</v>
      </c>
      <c r="D21" s="618"/>
    </row>
    <row r="22" spans="1:23" s="613" customFormat="1" ht="6.75" customHeight="1">
      <c r="B22" s="615"/>
      <c r="D22" s="618"/>
    </row>
    <row r="23" spans="1:23">
      <c r="A23" s="613"/>
      <c r="B23" s="615" t="s">
        <v>65</v>
      </c>
      <c r="C23" s="613"/>
      <c r="D23" s="613"/>
      <c r="E23" s="613"/>
      <c r="F23" s="613"/>
      <c r="G23" s="613"/>
      <c r="H23" s="613"/>
      <c r="I23" s="613"/>
      <c r="J23" s="613"/>
      <c r="K23" s="613"/>
      <c r="L23" s="613"/>
      <c r="M23" s="613"/>
      <c r="N23" s="613"/>
      <c r="O23" s="613"/>
      <c r="P23" s="613"/>
      <c r="Q23" s="613"/>
      <c r="R23" s="613"/>
    </row>
    <row r="24" spans="1:23" ht="18" customHeight="1">
      <c r="B24" s="615"/>
      <c r="C24" s="613"/>
      <c r="D24" s="613"/>
      <c r="E24" s="613"/>
      <c r="F24" s="613"/>
      <c r="G24" s="613"/>
      <c r="H24" s="613"/>
      <c r="I24" s="613"/>
      <c r="J24" s="613"/>
      <c r="K24" s="613"/>
    </row>
    <row r="25" spans="1:23" ht="18" customHeight="1">
      <c r="C25" s="445" t="s">
        <v>19</v>
      </c>
      <c r="D25" s="446" t="s">
        <v>6</v>
      </c>
      <c r="E25" s="447" t="s">
        <v>157</v>
      </c>
      <c r="F25" s="447" t="s">
        <v>7</v>
      </c>
      <c r="G25" s="447" t="s">
        <v>66</v>
      </c>
    </row>
    <row r="26" spans="1:23" ht="18" customHeight="1">
      <c r="C26" s="445" t="s">
        <v>20</v>
      </c>
      <c r="D26" s="446" t="s">
        <v>8</v>
      </c>
      <c r="E26" s="447" t="s">
        <v>158</v>
      </c>
      <c r="F26" s="447" t="s">
        <v>9</v>
      </c>
      <c r="G26" s="447" t="s">
        <v>67</v>
      </c>
    </row>
    <row r="27" spans="1:23" ht="18" customHeight="1">
      <c r="C27" s="445" t="s">
        <v>21</v>
      </c>
      <c r="D27" s="446" t="s">
        <v>10</v>
      </c>
      <c r="E27" s="447" t="s">
        <v>159</v>
      </c>
      <c r="F27" s="447" t="s">
        <v>11</v>
      </c>
      <c r="G27" s="447" t="s">
        <v>160</v>
      </c>
    </row>
    <row r="28" spans="1:23" s="613" customFormat="1" ht="18" customHeight="1">
      <c r="A28" s="443"/>
      <c r="B28" s="554"/>
      <c r="C28" s="445" t="s">
        <v>22</v>
      </c>
      <c r="D28" s="446" t="s">
        <v>12</v>
      </c>
      <c r="E28" s="447" t="s">
        <v>161</v>
      </c>
      <c r="F28" s="447" t="s">
        <v>13</v>
      </c>
      <c r="G28" s="447" t="s">
        <v>13</v>
      </c>
      <c r="H28" s="443"/>
      <c r="I28" s="443"/>
      <c r="J28" s="443"/>
      <c r="K28" s="443"/>
      <c r="L28" s="443"/>
      <c r="M28" s="443"/>
      <c r="N28" s="443"/>
      <c r="O28" s="443"/>
      <c r="P28" s="443"/>
      <c r="Q28" s="443"/>
      <c r="R28" s="443"/>
    </row>
    <row r="29" spans="1:23" s="613" customFormat="1" ht="18" customHeight="1">
      <c r="B29" s="554"/>
      <c r="C29" s="445" t="s">
        <v>14</v>
      </c>
      <c r="D29" s="448" t="s">
        <v>14</v>
      </c>
      <c r="E29" s="447" t="s">
        <v>14</v>
      </c>
      <c r="F29" s="447" t="s">
        <v>13</v>
      </c>
      <c r="G29" s="447" t="s">
        <v>13</v>
      </c>
      <c r="H29" s="443"/>
      <c r="I29" s="443"/>
      <c r="J29" s="443"/>
      <c r="K29" s="443"/>
    </row>
    <row r="30" spans="1:23" s="613" customFormat="1" ht="17.25" customHeight="1">
      <c r="B30" s="615"/>
    </row>
    <row r="31" spans="1:23" ht="17.25" customHeight="1">
      <c r="A31" s="613"/>
      <c r="B31" s="621" t="s">
        <v>169</v>
      </c>
      <c r="C31" s="613"/>
      <c r="D31" s="613"/>
      <c r="E31" s="613"/>
      <c r="F31" s="613"/>
      <c r="G31" s="613"/>
      <c r="H31" s="613"/>
      <c r="I31" s="613"/>
      <c r="J31" s="613"/>
      <c r="K31" s="613"/>
      <c r="L31" s="613"/>
      <c r="M31" s="613"/>
      <c r="N31" s="613"/>
      <c r="O31" s="613"/>
      <c r="P31" s="613"/>
      <c r="Q31" s="613"/>
      <c r="R31" s="613"/>
    </row>
    <row r="32" spans="1:23" ht="18" customHeight="1">
      <c r="B32" s="615"/>
      <c r="C32" s="613"/>
      <c r="D32" s="613"/>
      <c r="E32" s="613"/>
      <c r="F32" s="619"/>
      <c r="G32" s="613"/>
      <c r="H32" s="613"/>
      <c r="I32" s="613"/>
      <c r="J32" s="613"/>
      <c r="K32" s="613"/>
    </row>
    <row r="33" spans="3:18" ht="18" customHeight="1">
      <c r="C33" s="445" t="s">
        <v>162</v>
      </c>
      <c r="D33" s="449">
        <v>1</v>
      </c>
      <c r="E33" s="593"/>
      <c r="F33" s="442"/>
    </row>
    <row r="34" spans="3:18" ht="18" customHeight="1">
      <c r="C34" s="445" t="s">
        <v>163</v>
      </c>
      <c r="D34" s="449">
        <v>25</v>
      </c>
      <c r="E34" s="593"/>
      <c r="F34" s="442"/>
    </row>
    <row r="35" spans="3:18" ht="18" customHeight="1">
      <c r="C35" s="445" t="s">
        <v>164</v>
      </c>
      <c r="D35" s="449">
        <v>298</v>
      </c>
      <c r="E35" s="593"/>
      <c r="F35" s="442"/>
    </row>
    <row r="36" spans="3:18" ht="18" customHeight="1">
      <c r="C36" s="445" t="s">
        <v>15</v>
      </c>
      <c r="D36" s="450" t="s">
        <v>165</v>
      </c>
      <c r="E36" s="593"/>
      <c r="F36" s="442"/>
    </row>
    <row r="37" spans="3:18" ht="18" customHeight="1">
      <c r="C37" s="445" t="s">
        <v>16</v>
      </c>
      <c r="D37" s="447" t="s">
        <v>166</v>
      </c>
      <c r="E37" s="593"/>
      <c r="F37" s="442"/>
    </row>
    <row r="38" spans="3:18" ht="18" customHeight="1">
      <c r="C38" s="445" t="s">
        <v>167</v>
      </c>
      <c r="D38" s="451">
        <v>22800</v>
      </c>
      <c r="E38" s="594"/>
      <c r="F38" s="595"/>
    </row>
    <row r="39" spans="3:18" ht="18.75">
      <c r="C39" s="445" t="s">
        <v>168</v>
      </c>
      <c r="D39" s="451">
        <v>17200</v>
      </c>
      <c r="E39" s="593"/>
      <c r="F39" s="442"/>
    </row>
    <row r="40" spans="3:18" ht="16.5" customHeight="1">
      <c r="C40" s="452" t="s">
        <v>72</v>
      </c>
      <c r="D40" s="453"/>
      <c r="E40" s="596"/>
      <c r="F40" s="596"/>
      <c r="G40" s="597"/>
      <c r="R40" s="442"/>
    </row>
    <row r="41" spans="3:18" ht="16.5" customHeight="1">
      <c r="C41" s="454" t="s">
        <v>170</v>
      </c>
    </row>
    <row r="42" spans="3:18">
      <c r="C42" s="454"/>
    </row>
    <row r="43" spans="3:18">
      <c r="C43" s="442"/>
      <c r="D43" s="444"/>
    </row>
    <row r="46" spans="3:18">
      <c r="C46" s="444"/>
      <c r="D46" s="444"/>
    </row>
    <row r="47" spans="3:18">
      <c r="C47" s="444"/>
      <c r="D47" s="444"/>
    </row>
    <row r="48" spans="3:18">
      <c r="C48" s="444"/>
      <c r="D48" s="444"/>
    </row>
  </sheetData>
  <phoneticPr fontId="9"/>
  <pageMargins left="0.70866141732283472" right="0.70866141732283472" top="0.74803149606299213" bottom="0.74803149606299213" header="0.31496062992125984" footer="0.31496062992125984"/>
  <pageSetup paperSize="9" orientation="landscape" r:id="rId1"/>
  <headerFooter alignWithMargins="0"/>
  <ignoredErrors>
    <ignoredError sqref="B4 B17 B13 B19 B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A88"/>
  <sheetViews>
    <sheetView zoomScale="75" zoomScaleNormal="75" workbookViewId="0">
      <pane xSplit="26" ySplit="4" topLeftCell="AU5" activePane="bottomRight" state="frozen"/>
      <selection pane="topRight" activeCell="AA1" sqref="AA1"/>
      <selection pane="bottomLeft" activeCell="A5" sqref="A5"/>
      <selection pane="bottomRight" activeCell="AU5" sqref="AU5"/>
    </sheetView>
  </sheetViews>
  <sheetFormatPr defaultRowHeight="14.25"/>
  <cols>
    <col min="1" max="1" width="2.625" style="461" customWidth="1"/>
    <col min="2" max="17" width="2.625" style="462" hidden="1" customWidth="1"/>
    <col min="18" max="19" width="2.625" style="502" hidden="1" customWidth="1"/>
    <col min="20" max="20" width="2.625" style="1" hidden="1" customWidth="1"/>
    <col min="21" max="21" width="2.375" style="502" hidden="1" customWidth="1"/>
    <col min="22" max="22" width="2.75" style="462" customWidth="1"/>
    <col min="23" max="23" width="2.625" style="462" customWidth="1"/>
    <col min="24" max="24" width="26.875" style="462" customWidth="1"/>
    <col min="25" max="25" width="11.625" style="1" customWidth="1"/>
    <col min="26" max="26" width="9.375" style="502" hidden="1" customWidth="1"/>
    <col min="27" max="54" width="9.375" style="462" customWidth="1"/>
    <col min="55" max="57" width="9.375" style="462" hidden="1" customWidth="1"/>
    <col min="58" max="58" width="10.5" style="462" customWidth="1"/>
    <col min="59" max="59" width="7.875" style="462" bestFit="1" customWidth="1"/>
    <col min="60" max="60" width="12.25" style="462" bestFit="1" customWidth="1"/>
    <col min="61" max="61" width="7.5" style="462" customWidth="1"/>
    <col min="62" max="66" width="9" style="462"/>
    <col min="67" max="78" width="13.75" style="462" bestFit="1" customWidth="1"/>
    <col min="79" max="79" width="13.375" style="462" bestFit="1" customWidth="1"/>
    <col min="80" max="16384" width="9" style="462"/>
  </cols>
  <sheetData>
    <row r="1" spans="1:61" s="1" customFormat="1" ht="27.75" customHeight="1">
      <c r="W1" s="853" t="s">
        <v>175</v>
      </c>
      <c r="X1" s="853"/>
      <c r="Y1" s="455"/>
      <c r="Z1" s="455"/>
    </row>
    <row r="2" spans="1:61" s="1" customFormat="1" ht="18">
      <c r="A2" s="81"/>
      <c r="R2" s="455"/>
      <c r="W2" s="838" t="str">
        <f>'0.Contents'!C2</f>
        <v>＜速報値＞</v>
      </c>
      <c r="Y2" s="455"/>
      <c r="Z2" s="455"/>
    </row>
    <row r="3" spans="1:61" s="1" customFormat="1" ht="19.5" thickBot="1">
      <c r="A3" s="81"/>
      <c r="W3" s="839" t="s">
        <v>225</v>
      </c>
      <c r="Y3" s="455"/>
      <c r="Z3" s="455"/>
      <c r="AM3" s="456"/>
      <c r="AN3" s="456"/>
      <c r="AP3" s="457"/>
      <c r="AQ3" s="457"/>
      <c r="AR3" s="456"/>
      <c r="AT3" s="456"/>
      <c r="AW3" s="456"/>
      <c r="AX3" s="456"/>
      <c r="AY3" s="456"/>
      <c r="AZ3" s="456"/>
      <c r="BA3" s="456"/>
      <c r="BB3" s="456"/>
      <c r="BC3" s="456"/>
      <c r="BD3" s="456"/>
      <c r="BE3" s="456"/>
      <c r="BF3" s="456"/>
      <c r="BG3" s="456"/>
      <c r="BH3" s="456"/>
      <c r="BI3" s="456"/>
    </row>
    <row r="4" spans="1:61" s="1" customFormat="1" ht="29.25">
      <c r="A4" s="81"/>
      <c r="W4" s="743" t="s">
        <v>226</v>
      </c>
      <c r="X4" s="744"/>
      <c r="Y4" s="745" t="s">
        <v>0</v>
      </c>
      <c r="Z4" s="200"/>
      <c r="AA4" s="201">
        <v>1990</v>
      </c>
      <c r="AB4" s="201">
        <v>1991</v>
      </c>
      <c r="AC4" s="201">
        <v>1992</v>
      </c>
      <c r="AD4" s="201">
        <v>1993</v>
      </c>
      <c r="AE4" s="201">
        <v>1994</v>
      </c>
      <c r="AF4" s="201">
        <v>1995</v>
      </c>
      <c r="AG4" s="201">
        <v>1996</v>
      </c>
      <c r="AH4" s="201">
        <v>1997</v>
      </c>
      <c r="AI4" s="201">
        <v>1998</v>
      </c>
      <c r="AJ4" s="202">
        <v>1999</v>
      </c>
      <c r="AK4" s="202">
        <v>2000</v>
      </c>
      <c r="AL4" s="201">
        <v>2001</v>
      </c>
      <c r="AM4" s="201">
        <v>2002</v>
      </c>
      <c r="AN4" s="201">
        <v>2003</v>
      </c>
      <c r="AO4" s="201">
        <v>2004</v>
      </c>
      <c r="AP4" s="201">
        <v>2005</v>
      </c>
      <c r="AQ4" s="202">
        <v>2006</v>
      </c>
      <c r="AR4" s="202">
        <v>2007</v>
      </c>
      <c r="AS4" s="201">
        <v>2008</v>
      </c>
      <c r="AT4" s="201">
        <v>2009</v>
      </c>
      <c r="AU4" s="201">
        <v>2010</v>
      </c>
      <c r="AV4" s="201">
        <v>2011</v>
      </c>
      <c r="AW4" s="201">
        <v>2012</v>
      </c>
      <c r="AX4" s="202">
        <v>2013</v>
      </c>
      <c r="AY4" s="202">
        <v>2014</v>
      </c>
      <c r="AZ4" s="201">
        <v>2015</v>
      </c>
      <c r="BA4" s="201">
        <v>2016</v>
      </c>
      <c r="BB4" s="741" t="s">
        <v>197</v>
      </c>
      <c r="BC4" s="459" t="e">
        <f>BB4+1</f>
        <v>#VALUE!</v>
      </c>
      <c r="BD4" s="458" t="e">
        <f>BC4+1</f>
        <v>#VALUE!</v>
      </c>
      <c r="BE4" s="460" t="e">
        <f t="shared" ref="BE4" si="0">BD4+1</f>
        <v>#VALUE!</v>
      </c>
      <c r="BF4" s="2"/>
      <c r="BG4" s="2"/>
      <c r="BH4" s="2"/>
      <c r="BI4" s="2"/>
    </row>
    <row r="5" spans="1:61" ht="34.5" customHeight="1">
      <c r="W5" s="840" t="s">
        <v>227</v>
      </c>
      <c r="X5" s="464"/>
      <c r="Y5" s="465">
        <v>1</v>
      </c>
      <c r="Z5" s="466"/>
      <c r="AA5" s="804">
        <f t="shared" ref="AA5:AR5" si="1">SUM(AA6:AA7)</f>
        <v>1163.6988702468375</v>
      </c>
      <c r="AB5" s="804">
        <f t="shared" si="1"/>
        <v>1175.0770463172253</v>
      </c>
      <c r="AC5" s="804">
        <f t="shared" si="1"/>
        <v>1184.5619392280501</v>
      </c>
      <c r="AD5" s="804">
        <f t="shared" si="1"/>
        <v>1177.2819671721536</v>
      </c>
      <c r="AE5" s="804">
        <f t="shared" si="1"/>
        <v>1232.0941228788288</v>
      </c>
      <c r="AF5" s="804">
        <f t="shared" si="1"/>
        <v>1244.3706520747155</v>
      </c>
      <c r="AG5" s="804">
        <f t="shared" si="1"/>
        <v>1256.2798061405599</v>
      </c>
      <c r="AH5" s="804">
        <f t="shared" si="1"/>
        <v>1249.3850852014386</v>
      </c>
      <c r="AI5" s="804">
        <f t="shared" si="1"/>
        <v>1209.2938278627216</v>
      </c>
      <c r="AJ5" s="804">
        <f t="shared" si="1"/>
        <v>1245.3810979703496</v>
      </c>
      <c r="AK5" s="804">
        <f t="shared" si="1"/>
        <v>1268.2021754322113</v>
      </c>
      <c r="AL5" s="804">
        <f t="shared" si="1"/>
        <v>1253.1453723605368</v>
      </c>
      <c r="AM5" s="804">
        <f t="shared" si="1"/>
        <v>1282.0836037274337</v>
      </c>
      <c r="AN5" s="804">
        <f t="shared" si="1"/>
        <v>1290.1657317317606</v>
      </c>
      <c r="AO5" s="804">
        <f t="shared" si="1"/>
        <v>1284.7451999742445</v>
      </c>
      <c r="AP5" s="804">
        <f t="shared" si="1"/>
        <v>1291.4648990013332</v>
      </c>
      <c r="AQ5" s="804">
        <f t="shared" si="1"/>
        <v>1268.8507162788228</v>
      </c>
      <c r="AR5" s="804">
        <f t="shared" si="1"/>
        <v>1304.4090723416459</v>
      </c>
      <c r="AS5" s="804">
        <f>SUM(AS6:AS7)</f>
        <v>1233.6229361628152</v>
      </c>
      <c r="AT5" s="804">
        <f t="shared" ref="AT5:AZ5" si="2">SUM(AT6:AT7)</f>
        <v>1164.2167613411841</v>
      </c>
      <c r="AU5" s="804">
        <f t="shared" si="2"/>
        <v>1216.1469525749028</v>
      </c>
      <c r="AV5" s="804">
        <f t="shared" si="2"/>
        <v>1266.1452687586886</v>
      </c>
      <c r="AW5" s="804">
        <f t="shared" si="2"/>
        <v>1307.3532141255648</v>
      </c>
      <c r="AX5" s="804">
        <f t="shared" si="2"/>
        <v>1316.2013143418103</v>
      </c>
      <c r="AY5" s="804">
        <f t="shared" si="2"/>
        <v>1266.147194376166</v>
      </c>
      <c r="AZ5" s="804">
        <f t="shared" si="2"/>
        <v>1226.3237675299679</v>
      </c>
      <c r="BA5" s="805">
        <f>SUM(BA6:BA7)</f>
        <v>1206.561606871227</v>
      </c>
      <c r="BB5" s="806">
        <f t="shared" ref="BB5" si="3">SUM(BB6:BB7)</f>
        <v>1191.3383239269858</v>
      </c>
      <c r="BC5" s="626">
        <f t="shared" ref="BC5:BD5" si="4">SUM(BC6:BC7)</f>
        <v>0</v>
      </c>
      <c r="BD5" s="467">
        <f t="shared" si="4"/>
        <v>0</v>
      </c>
      <c r="BE5" s="468">
        <f>SUM(BE6:BE7)</f>
        <v>0</v>
      </c>
      <c r="BF5" s="2"/>
      <c r="BG5" s="2"/>
      <c r="BH5" s="2"/>
      <c r="BI5" s="4"/>
    </row>
    <row r="6" spans="1:61" ht="34.5" customHeight="1">
      <c r="W6" s="469"/>
      <c r="X6" s="470" t="s">
        <v>228</v>
      </c>
      <c r="Y6" s="465">
        <v>1</v>
      </c>
      <c r="Z6" s="471"/>
      <c r="AA6" s="804">
        <v>1068.0348907353102</v>
      </c>
      <c r="AB6" s="804">
        <v>1078.3054840769428</v>
      </c>
      <c r="AC6" s="804">
        <v>1086.3141038587989</v>
      </c>
      <c r="AD6" s="804">
        <v>1081.5103158483855</v>
      </c>
      <c r="AE6" s="804">
        <v>1131.3818220733183</v>
      </c>
      <c r="AF6" s="804">
        <v>1142.5873755020018</v>
      </c>
      <c r="AG6" s="804">
        <v>1153.3518774643544</v>
      </c>
      <c r="AH6" s="804">
        <v>1147.544020754237</v>
      </c>
      <c r="AI6" s="804">
        <v>1113.7297031019139</v>
      </c>
      <c r="AJ6" s="804">
        <v>1149.5889776980264</v>
      </c>
      <c r="AK6" s="804">
        <v>1170.3836418536077</v>
      </c>
      <c r="AL6" s="804">
        <v>1157.4506324273682</v>
      </c>
      <c r="AM6" s="804">
        <v>1189.0917674729992</v>
      </c>
      <c r="AN6" s="804">
        <v>1197.3972273865038</v>
      </c>
      <c r="AO6" s="804">
        <v>1192.9700803293463</v>
      </c>
      <c r="AP6" s="804">
        <v>1199.6970466427713</v>
      </c>
      <c r="AQ6" s="804">
        <v>1178.6355088859173</v>
      </c>
      <c r="AR6" s="804">
        <v>1214.405333045826</v>
      </c>
      <c r="AS6" s="804">
        <v>1146.9394090785195</v>
      </c>
      <c r="AT6" s="804">
        <v>1087.0817822554666</v>
      </c>
      <c r="AU6" s="804">
        <v>1137.541606137979</v>
      </c>
      <c r="AV6" s="804">
        <v>1188.4209727304951</v>
      </c>
      <c r="AW6" s="804">
        <v>1227.7613351170532</v>
      </c>
      <c r="AX6" s="804">
        <v>1235.3038666186103</v>
      </c>
      <c r="AY6" s="804">
        <v>1186.8111486924472</v>
      </c>
      <c r="AZ6" s="804">
        <v>1147.8740398361333</v>
      </c>
      <c r="BA6" s="805">
        <v>1127.9330117282113</v>
      </c>
      <c r="BB6" s="806">
        <v>1112.0741748223454</v>
      </c>
      <c r="BC6" s="626">
        <v>0</v>
      </c>
      <c r="BD6" s="467">
        <v>0</v>
      </c>
      <c r="BE6" s="468">
        <v>0</v>
      </c>
      <c r="BF6" s="2"/>
      <c r="BG6" s="2"/>
      <c r="BH6" s="2"/>
      <c r="BI6" s="4"/>
    </row>
    <row r="7" spans="1:61" ht="34.5" customHeight="1">
      <c r="W7" s="472"/>
      <c r="X7" s="473" t="s">
        <v>229</v>
      </c>
      <c r="Y7" s="465">
        <v>1</v>
      </c>
      <c r="Z7" s="466"/>
      <c r="AA7" s="467">
        <v>95.663979511527245</v>
      </c>
      <c r="AB7" s="467">
        <v>96.771562240282563</v>
      </c>
      <c r="AC7" s="467">
        <v>98.24783536925122</v>
      </c>
      <c r="AD7" s="467">
        <v>95.771651323768168</v>
      </c>
      <c r="AE7" s="804">
        <v>100.71230080551052</v>
      </c>
      <c r="AF7" s="804">
        <v>101.78327657271379</v>
      </c>
      <c r="AG7" s="804">
        <v>102.92792867620557</v>
      </c>
      <c r="AH7" s="804">
        <v>101.84106444720177</v>
      </c>
      <c r="AI7" s="467">
        <v>95.5641247608078</v>
      </c>
      <c r="AJ7" s="467">
        <v>95.792120272323203</v>
      </c>
      <c r="AK7" s="467">
        <v>97.818533578603578</v>
      </c>
      <c r="AL7" s="467">
        <v>95.69473993316862</v>
      </c>
      <c r="AM7" s="467">
        <v>92.991836254434574</v>
      </c>
      <c r="AN7" s="467">
        <v>92.768504345256773</v>
      </c>
      <c r="AO7" s="467">
        <v>91.775119644898183</v>
      </c>
      <c r="AP7" s="467">
        <v>91.767852358561925</v>
      </c>
      <c r="AQ7" s="467">
        <v>90.215207392905612</v>
      </c>
      <c r="AR7" s="467">
        <v>90.003739295820068</v>
      </c>
      <c r="AS7" s="467">
        <v>86.68352708429579</v>
      </c>
      <c r="AT7" s="467">
        <v>77.134979085717546</v>
      </c>
      <c r="AU7" s="467">
        <v>78.605346436923838</v>
      </c>
      <c r="AV7" s="467">
        <v>77.72429602819355</v>
      </c>
      <c r="AW7" s="467">
        <v>79.59187900851154</v>
      </c>
      <c r="AX7" s="467">
        <v>80.897447723200116</v>
      </c>
      <c r="AY7" s="467">
        <v>79.336045683718766</v>
      </c>
      <c r="AZ7" s="467">
        <v>78.449727693834561</v>
      </c>
      <c r="BA7" s="625">
        <v>78.62859514301563</v>
      </c>
      <c r="BB7" s="468">
        <v>79.264149104640367</v>
      </c>
      <c r="BC7" s="626">
        <v>0</v>
      </c>
      <c r="BD7" s="467">
        <v>0</v>
      </c>
      <c r="BE7" s="468">
        <v>0</v>
      </c>
      <c r="BF7" s="2"/>
      <c r="BG7" s="2"/>
      <c r="BH7" s="2"/>
      <c r="BI7" s="4"/>
    </row>
    <row r="8" spans="1:61" ht="33.75" customHeight="1">
      <c r="W8" s="474" t="s">
        <v>230</v>
      </c>
      <c r="X8" s="464"/>
      <c r="Y8" s="465">
        <v>25</v>
      </c>
      <c r="Z8" s="475"/>
      <c r="AA8" s="467">
        <v>44.338659209245968</v>
      </c>
      <c r="AB8" s="467">
        <v>43.114905805150038</v>
      </c>
      <c r="AC8" s="467">
        <v>43.95647407774964</v>
      </c>
      <c r="AD8" s="467">
        <v>39.864110347126399</v>
      </c>
      <c r="AE8" s="467">
        <v>43.251451293520063</v>
      </c>
      <c r="AF8" s="467">
        <v>41.760399251872137</v>
      </c>
      <c r="AG8" s="467">
        <v>40.550278692638749</v>
      </c>
      <c r="AH8" s="467">
        <v>39.806113401195454</v>
      </c>
      <c r="AI8" s="467">
        <v>37.949906160797745</v>
      </c>
      <c r="AJ8" s="467">
        <v>37.796060224399199</v>
      </c>
      <c r="AK8" s="467">
        <v>37.778667880382038</v>
      </c>
      <c r="AL8" s="467">
        <v>36.741693719910472</v>
      </c>
      <c r="AM8" s="467">
        <v>36.131563573720769</v>
      </c>
      <c r="AN8" s="467">
        <v>34.678135485631543</v>
      </c>
      <c r="AO8" s="467">
        <v>35.750062370576629</v>
      </c>
      <c r="AP8" s="467">
        <v>35.551477437271316</v>
      </c>
      <c r="AQ8" s="467">
        <v>35.058924835635111</v>
      </c>
      <c r="AR8" s="467">
        <v>35.362568598944137</v>
      </c>
      <c r="AS8" s="467">
        <v>35.046141125976604</v>
      </c>
      <c r="AT8" s="467">
        <v>34.135765341556478</v>
      </c>
      <c r="AU8" s="467">
        <v>34.742720870507625</v>
      </c>
      <c r="AV8" s="467">
        <v>33.694356649928316</v>
      </c>
      <c r="AW8" s="467">
        <v>32.854983223639373</v>
      </c>
      <c r="AX8" s="467">
        <v>32.518656537921366</v>
      </c>
      <c r="AY8" s="467">
        <v>31.882140893859063</v>
      </c>
      <c r="AZ8" s="467">
        <v>31.143246389339073</v>
      </c>
      <c r="BA8" s="625">
        <v>30.767806678547771</v>
      </c>
      <c r="BB8" s="468">
        <v>30.527879886629574</v>
      </c>
      <c r="BC8" s="626">
        <v>0</v>
      </c>
      <c r="BD8" s="467">
        <v>0</v>
      </c>
      <c r="BE8" s="468">
        <v>0</v>
      </c>
      <c r="BF8" s="2"/>
      <c r="BG8" s="2"/>
      <c r="BH8" s="2"/>
      <c r="BI8" s="4"/>
    </row>
    <row r="9" spans="1:61" ht="33.75" customHeight="1">
      <c r="W9" s="474" t="s">
        <v>231</v>
      </c>
      <c r="X9" s="464"/>
      <c r="Y9" s="465">
        <v>298</v>
      </c>
      <c r="Z9" s="475"/>
      <c r="AA9" s="467">
        <v>31.74746976395268</v>
      </c>
      <c r="AB9" s="467">
        <v>31.448155436773142</v>
      </c>
      <c r="AC9" s="467">
        <v>31.608967513417301</v>
      </c>
      <c r="AD9" s="467">
        <v>31.473051406112813</v>
      </c>
      <c r="AE9" s="467">
        <v>32.743829463247828</v>
      </c>
      <c r="AF9" s="467">
        <v>33.046127222168586</v>
      </c>
      <c r="AG9" s="467">
        <v>34.167173234167294</v>
      </c>
      <c r="AH9" s="467">
        <v>34.952449490131023</v>
      </c>
      <c r="AI9" s="467">
        <v>33.356377805316221</v>
      </c>
      <c r="AJ9" s="467">
        <v>27.182558708581798</v>
      </c>
      <c r="AK9" s="467">
        <v>29.693226758562762</v>
      </c>
      <c r="AL9" s="467">
        <v>26.143916633785519</v>
      </c>
      <c r="AM9" s="467">
        <v>25.612433923344923</v>
      </c>
      <c r="AN9" s="467">
        <v>25.473483565463734</v>
      </c>
      <c r="AO9" s="467">
        <v>25.320689106599968</v>
      </c>
      <c r="AP9" s="467">
        <v>24.900240537963988</v>
      </c>
      <c r="AQ9" s="467">
        <v>24.824206814803684</v>
      </c>
      <c r="AR9" s="467">
        <v>24.211204080446439</v>
      </c>
      <c r="AS9" s="467">
        <v>23.451443883000863</v>
      </c>
      <c r="AT9" s="467">
        <v>22.84576253326189</v>
      </c>
      <c r="AU9" s="467">
        <v>22.296215244901017</v>
      </c>
      <c r="AV9" s="467">
        <v>21.855294407094224</v>
      </c>
      <c r="AW9" s="467">
        <v>21.516563921788844</v>
      </c>
      <c r="AX9" s="467">
        <v>21.589152464391642</v>
      </c>
      <c r="AY9" s="467">
        <v>21.204639633409652</v>
      </c>
      <c r="AZ9" s="467">
        <v>20.831956220116286</v>
      </c>
      <c r="BA9" s="625">
        <v>20.472153185109804</v>
      </c>
      <c r="BB9" s="468">
        <v>20.446893631500977</v>
      </c>
      <c r="BC9" s="626">
        <v>0</v>
      </c>
      <c r="BD9" s="467">
        <v>0</v>
      </c>
      <c r="BE9" s="468">
        <v>0</v>
      </c>
      <c r="BF9" s="2"/>
      <c r="BG9" s="2"/>
      <c r="BH9" s="2"/>
      <c r="BI9" s="4"/>
    </row>
    <row r="10" spans="1:61" ht="33.75" customHeight="1">
      <c r="W10" s="476" t="s">
        <v>232</v>
      </c>
      <c r="X10" s="477"/>
      <c r="Y10" s="465"/>
      <c r="Z10" s="478"/>
      <c r="AA10" s="467">
        <f>SUM(AA11:AA14)</f>
        <v>35.35428892405767</v>
      </c>
      <c r="AB10" s="467">
        <f t="shared" ref="AB10:AZ10" si="5">SUM(AB11:AB14)</f>
        <v>39.095187235868003</v>
      </c>
      <c r="AC10" s="467">
        <f t="shared" si="5"/>
        <v>41.052951673445413</v>
      </c>
      <c r="AD10" s="467">
        <f t="shared" si="5"/>
        <v>44.817405684401898</v>
      </c>
      <c r="AE10" s="467">
        <f t="shared" si="5"/>
        <v>49.591402497918821</v>
      </c>
      <c r="AF10" s="467">
        <f t="shared" si="5"/>
        <v>59.471728426964553</v>
      </c>
      <c r="AG10" s="467">
        <f t="shared" si="5"/>
        <v>60.071026195534181</v>
      </c>
      <c r="AH10" s="467">
        <f t="shared" si="5"/>
        <v>59.102675143276009</v>
      </c>
      <c r="AI10" s="467">
        <f t="shared" si="5"/>
        <v>53.722814545016718</v>
      </c>
      <c r="AJ10" s="467">
        <f t="shared" si="5"/>
        <v>46.978226472088487</v>
      </c>
      <c r="AK10" s="467">
        <f t="shared" si="5"/>
        <v>42.042239535271378</v>
      </c>
      <c r="AL10" s="467">
        <f t="shared" si="5"/>
        <v>35.70181953185422</v>
      </c>
      <c r="AM10" s="467">
        <f t="shared" si="5"/>
        <v>31.542795140045861</v>
      </c>
      <c r="AN10" s="467">
        <f t="shared" si="5"/>
        <v>30.904977594184089</v>
      </c>
      <c r="AO10" s="467">
        <f t="shared" si="5"/>
        <v>27.382300047036967</v>
      </c>
      <c r="AP10" s="467">
        <f t="shared" si="5"/>
        <v>27.929939069748098</v>
      </c>
      <c r="AQ10" s="467">
        <f t="shared" si="5"/>
        <v>30.256053975030742</v>
      </c>
      <c r="AR10" s="467">
        <f t="shared" si="5"/>
        <v>30.944288022153078</v>
      </c>
      <c r="AS10" s="467">
        <f t="shared" si="5"/>
        <v>30.6865424321864</v>
      </c>
      <c r="AT10" s="467">
        <f t="shared" si="5"/>
        <v>28.784987061418974</v>
      </c>
      <c r="AU10" s="467">
        <f t="shared" si="5"/>
        <v>31.518384115143341</v>
      </c>
      <c r="AV10" s="467">
        <f t="shared" si="5"/>
        <v>33.874966333940357</v>
      </c>
      <c r="AW10" s="467">
        <f t="shared" si="5"/>
        <v>36.531328182697976</v>
      </c>
      <c r="AX10" s="467">
        <f t="shared" si="5"/>
        <v>39.093675553863108</v>
      </c>
      <c r="AY10" s="467">
        <f t="shared" si="5"/>
        <v>42.315090470056155</v>
      </c>
      <c r="AZ10" s="467">
        <f t="shared" si="5"/>
        <v>45.274451901253421</v>
      </c>
      <c r="BA10" s="625">
        <f>SUM(BA11:BA14)</f>
        <v>48.766582450224099</v>
      </c>
      <c r="BB10" s="468">
        <f t="shared" ref="BB10" si="6">SUM(BB11:BB14)</f>
        <v>51.836803203957544</v>
      </c>
      <c r="BC10" s="626">
        <f t="shared" ref="BC10:BD10" si="7">SUM(BC11:BC14)</f>
        <v>0</v>
      </c>
      <c r="BD10" s="467">
        <f t="shared" si="7"/>
        <v>0</v>
      </c>
      <c r="BE10" s="468">
        <f>SUM(BE11:BE14)</f>
        <v>0</v>
      </c>
      <c r="BF10" s="2"/>
      <c r="BG10" s="2"/>
      <c r="BH10" s="2"/>
      <c r="BI10" s="4"/>
    </row>
    <row r="11" spans="1:61" ht="34.5" customHeight="1">
      <c r="W11" s="479"/>
      <c r="X11" s="480" t="s">
        <v>233</v>
      </c>
      <c r="Y11" s="481" t="s">
        <v>234</v>
      </c>
      <c r="Z11" s="466"/>
      <c r="AA11" s="467">
        <v>15.9323098610065</v>
      </c>
      <c r="AB11" s="467">
        <v>17.349612944863189</v>
      </c>
      <c r="AC11" s="467">
        <v>17.76722403564693</v>
      </c>
      <c r="AD11" s="467">
        <v>18.129158284890007</v>
      </c>
      <c r="AE11" s="467">
        <v>21.051895213035113</v>
      </c>
      <c r="AF11" s="467">
        <v>25.213191034391045</v>
      </c>
      <c r="AG11" s="467">
        <v>24.598107256849218</v>
      </c>
      <c r="AH11" s="467">
        <v>24.436792431397134</v>
      </c>
      <c r="AI11" s="467">
        <v>23.742102500183375</v>
      </c>
      <c r="AJ11" s="467">
        <v>24.368275903524488</v>
      </c>
      <c r="AK11" s="467">
        <v>22.851998107079659</v>
      </c>
      <c r="AL11" s="467">
        <v>19.462521407101939</v>
      </c>
      <c r="AM11" s="467">
        <v>16.236391797572242</v>
      </c>
      <c r="AN11" s="467">
        <v>16.228364874053739</v>
      </c>
      <c r="AO11" s="467">
        <v>12.420918895123924</v>
      </c>
      <c r="AP11" s="467">
        <v>12.781828283938269</v>
      </c>
      <c r="AQ11" s="467">
        <v>14.6270621674769</v>
      </c>
      <c r="AR11" s="467">
        <v>16.707189370320666</v>
      </c>
      <c r="AS11" s="467">
        <v>19.284929277060357</v>
      </c>
      <c r="AT11" s="467">
        <v>20.937326092711235</v>
      </c>
      <c r="AU11" s="467">
        <v>23.305227292766361</v>
      </c>
      <c r="AV11" s="467">
        <v>26.071497147355043</v>
      </c>
      <c r="AW11" s="467">
        <v>29.348604344244389</v>
      </c>
      <c r="AX11" s="467">
        <v>32.09456583009699</v>
      </c>
      <c r="AY11" s="467">
        <v>35.765730675399027</v>
      </c>
      <c r="AZ11" s="467">
        <v>39.242603431142534</v>
      </c>
      <c r="BA11" s="625">
        <v>42.519383499832976</v>
      </c>
      <c r="BB11" s="468">
        <v>45.738846725410959</v>
      </c>
      <c r="BC11" s="626">
        <v>0</v>
      </c>
      <c r="BD11" s="467">
        <v>0</v>
      </c>
      <c r="BE11" s="468">
        <v>0</v>
      </c>
      <c r="BF11" s="2"/>
      <c r="BG11" s="2"/>
      <c r="BH11" s="2"/>
      <c r="BI11" s="4"/>
    </row>
    <row r="12" spans="1:61" ht="34.5" customHeight="1">
      <c r="W12" s="479"/>
      <c r="X12" s="480" t="s">
        <v>235</v>
      </c>
      <c r="Y12" s="481" t="s">
        <v>236</v>
      </c>
      <c r="Z12" s="466"/>
      <c r="AA12" s="467">
        <v>6.5392993330603124</v>
      </c>
      <c r="AB12" s="467">
        <v>7.5069220881606293</v>
      </c>
      <c r="AC12" s="467">
        <v>7.6172931076973525</v>
      </c>
      <c r="AD12" s="467">
        <v>10.942797023893531</v>
      </c>
      <c r="AE12" s="467">
        <v>13.443461837094947</v>
      </c>
      <c r="AF12" s="467">
        <v>17.609918599177117</v>
      </c>
      <c r="AG12" s="467">
        <v>18.258177043160494</v>
      </c>
      <c r="AH12" s="467">
        <v>19.984282883097684</v>
      </c>
      <c r="AI12" s="467">
        <v>16.568476128945992</v>
      </c>
      <c r="AJ12" s="467">
        <v>13.118064707488832</v>
      </c>
      <c r="AK12" s="467">
        <v>11.873109881357884</v>
      </c>
      <c r="AL12" s="467">
        <v>9.8784684342627678</v>
      </c>
      <c r="AM12" s="467">
        <v>9.1994397103048353</v>
      </c>
      <c r="AN12" s="467">
        <v>8.8542056268787857</v>
      </c>
      <c r="AO12" s="467">
        <v>9.216640483583598</v>
      </c>
      <c r="AP12" s="467">
        <v>8.6233516588427417</v>
      </c>
      <c r="AQ12" s="467">
        <v>8.9987757459274516</v>
      </c>
      <c r="AR12" s="467">
        <v>7.9168495857216747</v>
      </c>
      <c r="AS12" s="467">
        <v>5.7434047787878875</v>
      </c>
      <c r="AT12" s="467">
        <v>4.0468721450282388</v>
      </c>
      <c r="AU12" s="467">
        <v>4.2495437036642674</v>
      </c>
      <c r="AV12" s="467">
        <v>3.7554464923644928</v>
      </c>
      <c r="AW12" s="467">
        <v>3.4363283067771979</v>
      </c>
      <c r="AX12" s="467">
        <v>3.2800593072681292</v>
      </c>
      <c r="AY12" s="467">
        <v>3.361425307453592</v>
      </c>
      <c r="AZ12" s="467">
        <v>3.3081046771154901</v>
      </c>
      <c r="BA12" s="625">
        <v>3.3753293478526576</v>
      </c>
      <c r="BB12" s="468">
        <v>3.5130338025646863</v>
      </c>
      <c r="BC12" s="626">
        <v>0</v>
      </c>
      <c r="BD12" s="467">
        <v>0</v>
      </c>
      <c r="BE12" s="468">
        <v>0</v>
      </c>
      <c r="BF12" s="2"/>
      <c r="BG12" s="2"/>
      <c r="BH12" s="2"/>
      <c r="BI12" s="4"/>
    </row>
    <row r="13" spans="1:61" ht="34.5" customHeight="1">
      <c r="W13" s="479"/>
      <c r="X13" s="482" t="s">
        <v>237</v>
      </c>
      <c r="Y13" s="465">
        <v>22800</v>
      </c>
      <c r="Z13" s="466"/>
      <c r="AA13" s="467">
        <v>12.850069876123966</v>
      </c>
      <c r="AB13" s="467">
        <v>14.206042348977288</v>
      </c>
      <c r="AC13" s="467">
        <v>15.635824676234234</v>
      </c>
      <c r="AD13" s="467">
        <v>15.701970570462503</v>
      </c>
      <c r="AE13" s="467">
        <v>15.019955788766001</v>
      </c>
      <c r="AF13" s="467">
        <v>16.447524694550538</v>
      </c>
      <c r="AG13" s="467">
        <v>17.022187764473411</v>
      </c>
      <c r="AH13" s="467">
        <v>14.510540478356033</v>
      </c>
      <c r="AI13" s="467">
        <v>13.224101247799888</v>
      </c>
      <c r="AJ13" s="467">
        <v>9.1766166900014632</v>
      </c>
      <c r="AK13" s="467">
        <v>7.0313589307549007</v>
      </c>
      <c r="AL13" s="467">
        <v>6.0660167800018465</v>
      </c>
      <c r="AM13" s="467">
        <v>5.7354807991064209</v>
      </c>
      <c r="AN13" s="467">
        <v>5.4063108216924833</v>
      </c>
      <c r="AO13" s="467">
        <v>5.2587023289238077</v>
      </c>
      <c r="AP13" s="467">
        <v>5.0530064154062853</v>
      </c>
      <c r="AQ13" s="467">
        <v>5.2289023176758471</v>
      </c>
      <c r="AR13" s="467">
        <v>4.733451609827128</v>
      </c>
      <c r="AS13" s="467">
        <v>4.1771687224711584</v>
      </c>
      <c r="AT13" s="467">
        <v>2.4466334261602305</v>
      </c>
      <c r="AU13" s="467">
        <v>2.4238716471637818</v>
      </c>
      <c r="AV13" s="467">
        <v>2.247642725314186</v>
      </c>
      <c r="AW13" s="467">
        <v>2.2345432822934996</v>
      </c>
      <c r="AX13" s="467">
        <v>2.1018130508240449</v>
      </c>
      <c r="AY13" s="467">
        <v>2.0650671486339114</v>
      </c>
      <c r="AZ13" s="467">
        <v>2.1527127107988937</v>
      </c>
      <c r="BA13" s="625">
        <v>2.2374343184199299</v>
      </c>
      <c r="BB13" s="468">
        <v>2.1351473783721167</v>
      </c>
      <c r="BC13" s="626">
        <v>0</v>
      </c>
      <c r="BD13" s="467">
        <v>0</v>
      </c>
      <c r="BE13" s="468">
        <v>0</v>
      </c>
      <c r="BF13" s="2"/>
      <c r="BG13" s="2"/>
      <c r="BH13" s="2"/>
      <c r="BI13" s="4"/>
    </row>
    <row r="14" spans="1:61" ht="34.5" customHeight="1" thickBot="1">
      <c r="W14" s="483"/>
      <c r="X14" s="484" t="s">
        <v>238</v>
      </c>
      <c r="Y14" s="465">
        <v>17200</v>
      </c>
      <c r="Z14" s="485"/>
      <c r="AA14" s="486">
        <v>3.260985386689496E-2</v>
      </c>
      <c r="AB14" s="486">
        <v>3.260985386689496E-2</v>
      </c>
      <c r="AC14" s="486">
        <v>3.260985386689496E-2</v>
      </c>
      <c r="AD14" s="486">
        <v>4.3479805155859939E-2</v>
      </c>
      <c r="AE14" s="486">
        <v>7.6089659022754899E-2</v>
      </c>
      <c r="AF14" s="486">
        <v>0.20109409884585214</v>
      </c>
      <c r="AG14" s="486">
        <v>0.19255413105106323</v>
      </c>
      <c r="AH14" s="486">
        <v>0.17105935042516235</v>
      </c>
      <c r="AI14" s="486">
        <v>0.18813466808746665</v>
      </c>
      <c r="AJ14" s="486">
        <v>0.3152691710736984</v>
      </c>
      <c r="AK14" s="486">
        <v>0.28577261607893389</v>
      </c>
      <c r="AL14" s="486">
        <v>0.29481291048766206</v>
      </c>
      <c r="AM14" s="486">
        <v>0.37148283306236585</v>
      </c>
      <c r="AN14" s="486">
        <v>0.4160962715590813</v>
      </c>
      <c r="AO14" s="486">
        <v>0.48603833940564012</v>
      </c>
      <c r="AP14" s="487">
        <v>1.4717527115608</v>
      </c>
      <c r="AQ14" s="487">
        <v>1.4013137439505405</v>
      </c>
      <c r="AR14" s="487">
        <v>1.58679745628361</v>
      </c>
      <c r="AS14" s="487">
        <v>1.481039653866997</v>
      </c>
      <c r="AT14" s="487">
        <v>1.3541553975192695</v>
      </c>
      <c r="AU14" s="487">
        <v>1.5397414715489333</v>
      </c>
      <c r="AV14" s="487">
        <v>1.80037996890664</v>
      </c>
      <c r="AW14" s="487">
        <v>1.5118522493828876</v>
      </c>
      <c r="AX14" s="487">
        <v>1.6172373656739449</v>
      </c>
      <c r="AY14" s="487">
        <v>1.1228673385696302</v>
      </c>
      <c r="AZ14" s="486">
        <v>0.57103108219650822</v>
      </c>
      <c r="BA14" s="719">
        <v>0.63443528411853689</v>
      </c>
      <c r="BB14" s="718">
        <v>0.44977529760978152</v>
      </c>
      <c r="BC14" s="627">
        <v>0</v>
      </c>
      <c r="BD14" s="487">
        <v>0</v>
      </c>
      <c r="BE14" s="488">
        <v>0</v>
      </c>
      <c r="BF14" s="2"/>
      <c r="BG14" s="2"/>
      <c r="BH14" s="2"/>
      <c r="BI14" s="4"/>
    </row>
    <row r="15" spans="1:61" ht="34.5" customHeight="1" thickTop="1" thickBot="1">
      <c r="W15" s="489" t="s">
        <v>239</v>
      </c>
      <c r="X15" s="490"/>
      <c r="Y15" s="491"/>
      <c r="Z15" s="492"/>
      <c r="AA15" s="807">
        <f>SUM(AA5,AA8:AA10)</f>
        <v>1275.1392881440938</v>
      </c>
      <c r="AB15" s="807">
        <f t="shared" ref="AB15:AY15" si="8">SUM(AB5,AB8:AB10)</f>
        <v>1288.7352947950164</v>
      </c>
      <c r="AC15" s="807">
        <f t="shared" si="8"/>
        <v>1301.1803324926625</v>
      </c>
      <c r="AD15" s="807">
        <f t="shared" si="8"/>
        <v>1293.4365346097945</v>
      </c>
      <c r="AE15" s="807">
        <f t="shared" si="8"/>
        <v>1357.6808061335153</v>
      </c>
      <c r="AF15" s="807">
        <f t="shared" si="8"/>
        <v>1378.6489069757206</v>
      </c>
      <c r="AG15" s="807">
        <f t="shared" si="8"/>
        <v>1391.0682842629001</v>
      </c>
      <c r="AH15" s="807">
        <f t="shared" si="8"/>
        <v>1383.2463232360412</v>
      </c>
      <c r="AI15" s="807">
        <f t="shared" si="8"/>
        <v>1334.3229263738524</v>
      </c>
      <c r="AJ15" s="807">
        <f t="shared" si="8"/>
        <v>1357.3379433754192</v>
      </c>
      <c r="AK15" s="807">
        <f t="shared" si="8"/>
        <v>1377.7163096064276</v>
      </c>
      <c r="AL15" s="807">
        <f t="shared" si="8"/>
        <v>1351.732802246087</v>
      </c>
      <c r="AM15" s="807">
        <f t="shared" si="8"/>
        <v>1375.3703963645453</v>
      </c>
      <c r="AN15" s="807">
        <f t="shared" si="8"/>
        <v>1381.2223283770402</v>
      </c>
      <c r="AO15" s="807">
        <f t="shared" si="8"/>
        <v>1373.1982514984581</v>
      </c>
      <c r="AP15" s="807">
        <f t="shared" si="8"/>
        <v>1379.8465560463167</v>
      </c>
      <c r="AQ15" s="807">
        <f t="shared" si="8"/>
        <v>1358.9899019042921</v>
      </c>
      <c r="AR15" s="807">
        <f t="shared" si="8"/>
        <v>1394.9271330431895</v>
      </c>
      <c r="AS15" s="807">
        <f>SUM(AS5,AS8:AS10)</f>
        <v>1322.807063603979</v>
      </c>
      <c r="AT15" s="807">
        <f>SUM(AT5,AT8:AT10)</f>
        <v>1249.9832762774213</v>
      </c>
      <c r="AU15" s="807">
        <f>SUM(AU5,AU8:AU10)</f>
        <v>1304.7042728054548</v>
      </c>
      <c r="AV15" s="807">
        <f t="shared" si="8"/>
        <v>1355.5698861496517</v>
      </c>
      <c r="AW15" s="807">
        <f t="shared" si="8"/>
        <v>1398.2560894536912</v>
      </c>
      <c r="AX15" s="807">
        <f t="shared" si="8"/>
        <v>1409.4027988979863</v>
      </c>
      <c r="AY15" s="807">
        <f t="shared" si="8"/>
        <v>1361.549065373491</v>
      </c>
      <c r="AZ15" s="807">
        <f>SUM(AZ5,AZ8:AZ10)</f>
        <v>1323.5734220406766</v>
      </c>
      <c r="BA15" s="808">
        <f>SUM(BA5,BA8:BA10)</f>
        <v>1306.5681491851087</v>
      </c>
      <c r="BB15" s="809">
        <f>SUM(BB5,BB8:BB10)</f>
        <v>1294.1499006490737</v>
      </c>
      <c r="BC15" s="628">
        <f t="shared" ref="BC15" si="9">SUM(BC5,BC8:BC10)</f>
        <v>0</v>
      </c>
      <c r="BD15" s="493">
        <f>SUM(BD5,BD8:BD10)</f>
        <v>0</v>
      </c>
      <c r="BE15" s="494">
        <f>SUM(BE5,BE8:BE10)</f>
        <v>0</v>
      </c>
      <c r="BF15" s="2"/>
      <c r="BG15" s="2"/>
      <c r="BH15" s="2"/>
      <c r="BI15" s="4"/>
    </row>
    <row r="16" spans="1:61" ht="18" customHeight="1">
      <c r="W16" s="496" t="s">
        <v>240</v>
      </c>
      <c r="Y16" s="495"/>
      <c r="Z16" s="497"/>
      <c r="AA16" s="498"/>
      <c r="AB16" s="498"/>
      <c r="AC16" s="498"/>
      <c r="AD16" s="498"/>
      <c r="AE16" s="498"/>
      <c r="AF16" s="498"/>
      <c r="AG16" s="498"/>
      <c r="AH16" s="498"/>
      <c r="AI16" s="498"/>
      <c r="AJ16" s="498"/>
      <c r="AK16" s="498"/>
      <c r="AL16" s="498"/>
      <c r="AM16" s="498"/>
      <c r="AN16" s="498"/>
      <c r="AO16" s="498"/>
      <c r="AP16" s="498"/>
      <c r="AQ16" s="4"/>
      <c r="AR16" s="4"/>
      <c r="AS16" s="4"/>
      <c r="AT16" s="4"/>
      <c r="AU16" s="4"/>
      <c r="AV16" s="4"/>
      <c r="AW16" s="4"/>
      <c r="AX16" s="4"/>
      <c r="AY16" s="4"/>
      <c r="AZ16" s="4"/>
      <c r="BA16" s="4"/>
      <c r="BB16" s="4"/>
      <c r="BC16" s="4"/>
      <c r="BD16" s="4"/>
      <c r="BE16" s="4"/>
      <c r="BF16" s="4"/>
      <c r="BG16" s="4"/>
      <c r="BH16" s="4"/>
      <c r="BI16" s="4"/>
    </row>
    <row r="17" spans="23:79" ht="15.75">
      <c r="W17" s="499"/>
      <c r="Y17" s="500"/>
      <c r="Z17" s="497"/>
      <c r="AA17" s="501"/>
      <c r="AB17" s="501"/>
      <c r="AC17" s="501"/>
      <c r="AD17" s="501"/>
      <c r="AE17" s="501"/>
      <c r="AF17" s="501"/>
      <c r="AG17" s="501"/>
      <c r="AH17" s="501"/>
      <c r="AI17" s="501"/>
      <c r="AJ17" s="501"/>
      <c r="AK17" s="501"/>
      <c r="AL17" s="501"/>
      <c r="AM17" s="501"/>
      <c r="AN17" s="501"/>
      <c r="AO17" s="501"/>
      <c r="AP17" s="46"/>
      <c r="AQ17" s="4"/>
      <c r="AR17" s="4"/>
      <c r="AS17" s="4"/>
      <c r="AT17" s="4"/>
      <c r="AU17" s="4"/>
      <c r="AV17" s="4"/>
      <c r="AW17" s="4"/>
      <c r="AX17" s="4"/>
      <c r="AY17" s="4"/>
      <c r="AZ17" s="4"/>
      <c r="BA17" s="4"/>
      <c r="BB17" s="4"/>
      <c r="BC17" s="4"/>
      <c r="BD17" s="4"/>
      <c r="BE17" s="4"/>
      <c r="BF17" s="4"/>
      <c r="BG17" s="4"/>
      <c r="BH17" s="4"/>
      <c r="BI17" s="4"/>
    </row>
    <row r="18" spans="23:79" ht="21.75" customHeight="1">
      <c r="W18" s="1" t="s">
        <v>241</v>
      </c>
      <c r="Y18" s="502"/>
      <c r="AA18" s="4"/>
      <c r="BF18" s="35"/>
      <c r="BH18" s="4"/>
    </row>
    <row r="19" spans="23:79">
      <c r="W19" s="503" t="s">
        <v>242</v>
      </c>
      <c r="X19" s="504"/>
      <c r="Y19" s="505" t="s">
        <v>0</v>
      </c>
      <c r="Z19" s="506"/>
      <c r="AA19" s="10">
        <v>1990</v>
      </c>
      <c r="AB19" s="10">
        <f t="shared" ref="AB19:BB19" si="10">AA19+1</f>
        <v>1991</v>
      </c>
      <c r="AC19" s="10">
        <f t="shared" si="10"/>
        <v>1992</v>
      </c>
      <c r="AD19" s="10">
        <f t="shared" si="10"/>
        <v>1993</v>
      </c>
      <c r="AE19" s="10">
        <f t="shared" si="10"/>
        <v>1994</v>
      </c>
      <c r="AF19" s="10">
        <f t="shared" si="10"/>
        <v>1995</v>
      </c>
      <c r="AG19" s="10">
        <f t="shared" si="10"/>
        <v>1996</v>
      </c>
      <c r="AH19" s="10">
        <f t="shared" si="10"/>
        <v>1997</v>
      </c>
      <c r="AI19" s="10">
        <f t="shared" si="10"/>
        <v>1998</v>
      </c>
      <c r="AJ19" s="507">
        <f t="shared" si="10"/>
        <v>1999</v>
      </c>
      <c r="AK19" s="507">
        <f t="shared" si="10"/>
        <v>2000</v>
      </c>
      <c r="AL19" s="507">
        <f t="shared" si="10"/>
        <v>2001</v>
      </c>
      <c r="AM19" s="507">
        <f t="shared" si="10"/>
        <v>2002</v>
      </c>
      <c r="AN19" s="10">
        <f t="shared" si="10"/>
        <v>2003</v>
      </c>
      <c r="AO19" s="10">
        <f t="shared" si="10"/>
        <v>2004</v>
      </c>
      <c r="AP19" s="10">
        <f t="shared" si="10"/>
        <v>2005</v>
      </c>
      <c r="AQ19" s="10">
        <f t="shared" si="10"/>
        <v>2006</v>
      </c>
      <c r="AR19" s="37">
        <f t="shared" si="10"/>
        <v>2007</v>
      </c>
      <c r="AS19" s="508">
        <f t="shared" si="10"/>
        <v>2008</v>
      </c>
      <c r="AT19" s="10">
        <f t="shared" si="10"/>
        <v>2009</v>
      </c>
      <c r="AU19" s="508">
        <f t="shared" si="10"/>
        <v>2010</v>
      </c>
      <c r="AV19" s="507">
        <f t="shared" si="10"/>
        <v>2011</v>
      </c>
      <c r="AW19" s="10">
        <f t="shared" si="10"/>
        <v>2012</v>
      </c>
      <c r="AX19" s="10">
        <f t="shared" si="10"/>
        <v>2013</v>
      </c>
      <c r="AY19" s="37">
        <f t="shared" si="10"/>
        <v>2014</v>
      </c>
      <c r="AZ19" s="37">
        <f t="shared" si="10"/>
        <v>2015</v>
      </c>
      <c r="BA19" s="10">
        <f t="shared" si="10"/>
        <v>2016</v>
      </c>
      <c r="BB19" s="10">
        <f t="shared" si="10"/>
        <v>2017</v>
      </c>
      <c r="BC19" s="37">
        <f t="shared" ref="BC19" si="11">BB19+1</f>
        <v>2018</v>
      </c>
      <c r="BD19" s="37">
        <f t="shared" ref="BD19" si="12">BC19+1</f>
        <v>2019</v>
      </c>
      <c r="BE19" s="10">
        <f t="shared" ref="BE19" si="13">BD19+1</f>
        <v>2020</v>
      </c>
      <c r="BG19" s="509"/>
      <c r="BH19" s="510"/>
    </row>
    <row r="20" spans="23:79" ht="18.75">
      <c r="W20" s="511" t="s">
        <v>227</v>
      </c>
      <c r="X20" s="464"/>
      <c r="Y20" s="463">
        <v>1</v>
      </c>
      <c r="Z20" s="512"/>
      <c r="AA20" s="86">
        <f t="shared" ref="AA20:AP20" si="14">AA5/AA$15</f>
        <v>0.91260529815573899</v>
      </c>
      <c r="AB20" s="86">
        <f t="shared" si="14"/>
        <v>0.91180636633695256</v>
      </c>
      <c r="AC20" s="86">
        <f t="shared" si="14"/>
        <v>0.91037491856243524</v>
      </c>
      <c r="AD20" s="86">
        <f t="shared" si="14"/>
        <v>0.91019693326299722</v>
      </c>
      <c r="AE20" s="86">
        <f t="shared" si="14"/>
        <v>0.90749910974116244</v>
      </c>
      <c r="AF20" s="86">
        <f t="shared" si="14"/>
        <v>0.9026015585102336</v>
      </c>
      <c r="AG20" s="86">
        <f t="shared" si="14"/>
        <v>0.90310434099663051</v>
      </c>
      <c r="AH20" s="86">
        <f t="shared" si="14"/>
        <v>0.90322675304754085</v>
      </c>
      <c r="AI20" s="86">
        <f t="shared" si="14"/>
        <v>0.90629772145869592</v>
      </c>
      <c r="AJ20" s="86">
        <f t="shared" si="14"/>
        <v>0.91751733903006061</v>
      </c>
      <c r="AK20" s="86">
        <f t="shared" si="14"/>
        <v>0.92051038852439715</v>
      </c>
      <c r="AL20" s="86">
        <f t="shared" si="14"/>
        <v>0.92706588926322286</v>
      </c>
      <c r="AM20" s="86">
        <f t="shared" si="14"/>
        <v>0.93217333099236943</v>
      </c>
      <c r="AN20" s="86">
        <f t="shared" si="14"/>
        <v>0.93407535139381026</v>
      </c>
      <c r="AO20" s="86">
        <f t="shared" si="14"/>
        <v>0.93558610242352691</v>
      </c>
      <c r="AP20" s="86">
        <f t="shared" si="14"/>
        <v>0.93594819898074455</v>
      </c>
      <c r="AQ20" s="86">
        <f t="shared" ref="AQ20:BA20" si="15">AQ5/AQ$15</f>
        <v>0.93367192390527609</v>
      </c>
      <c r="AR20" s="86">
        <f t="shared" si="15"/>
        <v>0.93510911175405387</v>
      </c>
      <c r="AS20" s="86">
        <f t="shared" si="15"/>
        <v>0.93257964075412314</v>
      </c>
      <c r="AT20" s="86">
        <f t="shared" si="15"/>
        <v>0.93138587006407103</v>
      </c>
      <c r="AU20" s="86">
        <f t="shared" si="15"/>
        <v>0.93212460319446133</v>
      </c>
      <c r="AV20" s="86">
        <f t="shared" si="15"/>
        <v>0.93403171735766133</v>
      </c>
      <c r="AW20" s="86">
        <f t="shared" si="15"/>
        <v>0.93498839303203551</v>
      </c>
      <c r="AX20" s="86">
        <f t="shared" si="15"/>
        <v>0.93387164788586319</v>
      </c>
      <c r="AY20" s="86">
        <f t="shared" si="15"/>
        <v>0.92993137491438471</v>
      </c>
      <c r="AZ20" s="86">
        <f t="shared" si="15"/>
        <v>0.9265249264670411</v>
      </c>
      <c r="BA20" s="86">
        <f t="shared" si="15"/>
        <v>0.92345860996515594</v>
      </c>
      <c r="BB20" s="86">
        <f t="shared" ref="BB20" si="16">BB5/BB$15</f>
        <v>0.92055667069902536</v>
      </c>
      <c r="BC20" s="86" t="e">
        <f t="shared" ref="BC20:BE20" si="17">BC5/BC$15</f>
        <v>#DIV/0!</v>
      </c>
      <c r="BD20" s="86" t="e">
        <f t="shared" si="17"/>
        <v>#DIV/0!</v>
      </c>
      <c r="BE20" s="86" t="e">
        <f t="shared" si="17"/>
        <v>#DIV/0!</v>
      </c>
      <c r="BF20" s="2"/>
      <c r="BI20" s="2"/>
    </row>
    <row r="21" spans="23:79" ht="15.75">
      <c r="W21" s="513"/>
      <c r="X21" s="470" t="s">
        <v>228</v>
      </c>
      <c r="Y21" s="463">
        <v>1</v>
      </c>
      <c r="Z21" s="512"/>
      <c r="AA21" s="86">
        <f t="shared" ref="AA21:AP21" si="18">AA6/AA$15</f>
        <v>0.8375829218545886</v>
      </c>
      <c r="AB21" s="86">
        <f t="shared" si="18"/>
        <v>0.8367160334880529</v>
      </c>
      <c r="AC21" s="86">
        <f t="shared" si="18"/>
        <v>0.83486821675036715</v>
      </c>
      <c r="AD21" s="86">
        <f t="shared" si="18"/>
        <v>0.83615259574731038</v>
      </c>
      <c r="AE21" s="86">
        <f t="shared" si="18"/>
        <v>0.83331944958059412</v>
      </c>
      <c r="AF21" s="86">
        <f t="shared" si="18"/>
        <v>0.82877327920162336</v>
      </c>
      <c r="AG21" s="86">
        <f t="shared" si="18"/>
        <v>0.82911233798669559</v>
      </c>
      <c r="AH21" s="86">
        <f t="shared" si="18"/>
        <v>0.82960207555051402</v>
      </c>
      <c r="AI21" s="86">
        <f t="shared" si="18"/>
        <v>0.83467778383196845</v>
      </c>
      <c r="AJ21" s="86">
        <f t="shared" si="18"/>
        <v>0.84694381624611181</v>
      </c>
      <c r="AK21" s="86">
        <f t="shared" si="18"/>
        <v>0.84950989815018696</v>
      </c>
      <c r="AL21" s="86">
        <f t="shared" si="18"/>
        <v>0.85627176502938107</v>
      </c>
      <c r="AM21" s="86">
        <f t="shared" si="18"/>
        <v>0.86456111794762491</v>
      </c>
      <c r="AN21" s="86">
        <f t="shared" si="18"/>
        <v>0.86691128776745596</v>
      </c>
      <c r="AO21" s="86">
        <f t="shared" si="18"/>
        <v>0.86875298524998579</v>
      </c>
      <c r="AP21" s="86">
        <f t="shared" si="18"/>
        <v>0.86944236037394695</v>
      </c>
      <c r="AQ21" s="86">
        <f t="shared" ref="AQ21:BA21" si="19">AQ6/AQ$15</f>
        <v>0.8672879079045015</v>
      </c>
      <c r="AR21" s="86">
        <f t="shared" si="19"/>
        <v>0.8705869319470938</v>
      </c>
      <c r="AS21" s="86">
        <f t="shared" si="19"/>
        <v>0.86704965571750936</v>
      </c>
      <c r="AT21" s="86">
        <f t="shared" si="19"/>
        <v>0.8696770611946969</v>
      </c>
      <c r="AU21" s="86">
        <f t="shared" si="19"/>
        <v>0.87187696848111607</v>
      </c>
      <c r="AV21" s="86">
        <f t="shared" si="19"/>
        <v>0.87669472807932847</v>
      </c>
      <c r="AW21" s="86">
        <f t="shared" si="19"/>
        <v>0.87806614566345176</v>
      </c>
      <c r="AX21" s="86">
        <f t="shared" si="19"/>
        <v>0.87647326057852015</v>
      </c>
      <c r="AY21" s="86">
        <f t="shared" si="19"/>
        <v>0.87166241663636934</v>
      </c>
      <c r="AZ21" s="86">
        <f t="shared" si="19"/>
        <v>0.86725376977300495</v>
      </c>
      <c r="BA21" s="86">
        <f t="shared" si="19"/>
        <v>0.86327912740846313</v>
      </c>
      <c r="BB21" s="86">
        <f>BB6/BB$15</f>
        <v>0.85930862743534631</v>
      </c>
      <c r="BC21" s="86" t="e">
        <f t="shared" ref="BC21:BE21" si="20">BC6/BC$15</f>
        <v>#DIV/0!</v>
      </c>
      <c r="BD21" s="86" t="e">
        <f t="shared" si="20"/>
        <v>#DIV/0!</v>
      </c>
      <c r="BE21" s="86" t="e">
        <f t="shared" si="20"/>
        <v>#DIV/0!</v>
      </c>
      <c r="BF21" s="2"/>
      <c r="BG21" s="514"/>
      <c r="BH21" s="515"/>
      <c r="BI21" s="2"/>
    </row>
    <row r="22" spans="23:79" ht="15.75">
      <c r="W22" s="516"/>
      <c r="X22" s="473" t="s">
        <v>229</v>
      </c>
      <c r="Y22" s="463">
        <v>1</v>
      </c>
      <c r="Z22" s="512"/>
      <c r="AA22" s="86">
        <f t="shared" ref="AA22:AP22" si="21">AA7/AA$15</f>
        <v>7.5022376301150398E-2</v>
      </c>
      <c r="AB22" s="86">
        <f t="shared" si="21"/>
        <v>7.5090332848899627E-2</v>
      </c>
      <c r="AC22" s="86">
        <f t="shared" si="21"/>
        <v>7.55067018120682E-2</v>
      </c>
      <c r="AD22" s="86">
        <f t="shared" si="21"/>
        <v>7.4044337515686981E-2</v>
      </c>
      <c r="AE22" s="86">
        <f t="shared" si="21"/>
        <v>7.4179660160568262E-2</v>
      </c>
      <c r="AF22" s="86">
        <f t="shared" si="21"/>
        <v>7.3828279308610287E-2</v>
      </c>
      <c r="AG22" s="86">
        <f t="shared" si="21"/>
        <v>7.3992003009934956E-2</v>
      </c>
      <c r="AH22" s="86">
        <f t="shared" si="21"/>
        <v>7.3624677497026905E-2</v>
      </c>
      <c r="AI22" s="86">
        <f t="shared" si="21"/>
        <v>7.1619937626727484E-2</v>
      </c>
      <c r="AJ22" s="86">
        <f t="shared" si="21"/>
        <v>7.0573522783948697E-2</v>
      </c>
      <c r="AK22" s="86">
        <f t="shared" si="21"/>
        <v>7.1000490374210218E-2</v>
      </c>
      <c r="AL22" s="86">
        <f t="shared" si="21"/>
        <v>7.0794124233841821E-2</v>
      </c>
      <c r="AM22" s="86">
        <f t="shared" si="21"/>
        <v>6.7612213044744685E-2</v>
      </c>
      <c r="AN22" s="86">
        <f t="shared" si="21"/>
        <v>6.7164063626354312E-2</v>
      </c>
      <c r="AO22" s="86">
        <f t="shared" si="21"/>
        <v>6.6833117173541082E-2</v>
      </c>
      <c r="AP22" s="86">
        <f t="shared" si="21"/>
        <v>6.6505838606797665E-2</v>
      </c>
      <c r="AQ22" s="86">
        <f t="shared" ref="AQ22:BA22" si="22">AQ7/AQ$15</f>
        <v>6.6384016000774593E-2</v>
      </c>
      <c r="AR22" s="86">
        <f t="shared" si="22"/>
        <v>6.4522179806960123E-2</v>
      </c>
      <c r="AS22" s="86">
        <f t="shared" si="22"/>
        <v>6.5529985036613808E-2</v>
      </c>
      <c r="AT22" s="86">
        <f t="shared" si="22"/>
        <v>6.1708808869374195E-2</v>
      </c>
      <c r="AU22" s="86">
        <f t="shared" si="22"/>
        <v>6.0247634713345287E-2</v>
      </c>
      <c r="AV22" s="86">
        <f t="shared" si="22"/>
        <v>5.7336989278332917E-2</v>
      </c>
      <c r="AW22" s="86">
        <f t="shared" si="22"/>
        <v>5.6922247368583721E-2</v>
      </c>
      <c r="AX22" s="86">
        <f t="shared" si="22"/>
        <v>5.7398387307343174E-2</v>
      </c>
      <c r="AY22" s="86">
        <f t="shared" si="22"/>
        <v>5.826895827801537E-2</v>
      </c>
      <c r="AZ22" s="86">
        <f t="shared" si="22"/>
        <v>5.9271156694036133E-2</v>
      </c>
      <c r="BA22" s="86">
        <f t="shared" si="22"/>
        <v>6.0179482556692789E-2</v>
      </c>
      <c r="BB22" s="86">
        <f t="shared" ref="BB22" si="23">BB7/BB$15</f>
        <v>6.1248043263679018E-2</v>
      </c>
      <c r="BC22" s="86" t="e">
        <f t="shared" ref="BC22:BE22" si="24">BC7/BC$15</f>
        <v>#DIV/0!</v>
      </c>
      <c r="BD22" s="86" t="e">
        <f t="shared" si="24"/>
        <v>#DIV/0!</v>
      </c>
      <c r="BE22" s="86" t="e">
        <f t="shared" si="24"/>
        <v>#DIV/0!</v>
      </c>
      <c r="BF22" s="2"/>
      <c r="BG22" s="517"/>
      <c r="BH22" s="518"/>
      <c r="BI22" s="2"/>
    </row>
    <row r="23" spans="23:79" ht="18.75">
      <c r="W23" s="519" t="s">
        <v>230</v>
      </c>
      <c r="X23" s="464"/>
      <c r="Y23" s="463">
        <v>25</v>
      </c>
      <c r="Z23" s="512"/>
      <c r="AA23" s="86">
        <f t="shared" ref="AA23:AP23" si="25">AA8/AA$15</f>
        <v>3.4771620341005123E-2</v>
      </c>
      <c r="AB23" s="86">
        <f t="shared" si="25"/>
        <v>3.3455206805682938E-2</v>
      </c>
      <c r="AC23" s="86">
        <f t="shared" si="25"/>
        <v>3.3782000065696136E-2</v>
      </c>
      <c r="AD23" s="86">
        <f t="shared" si="25"/>
        <v>3.0820306432083774E-2</v>
      </c>
      <c r="AE23" s="86">
        <f t="shared" si="25"/>
        <v>3.1856862893049315E-2</v>
      </c>
      <c r="AF23" s="86">
        <f t="shared" si="25"/>
        <v>3.029081518911151E-2</v>
      </c>
      <c r="AG23" s="86">
        <f t="shared" si="25"/>
        <v>2.9150458788675171E-2</v>
      </c>
      <c r="AH23" s="86">
        <f t="shared" si="25"/>
        <v>2.8777313723900511E-2</v>
      </c>
      <c r="AI23" s="86">
        <f t="shared" si="25"/>
        <v>2.8441320620886109E-2</v>
      </c>
      <c r="AJ23" s="86">
        <f t="shared" si="25"/>
        <v>2.7845725825956211E-2</v>
      </c>
      <c r="AK23" s="86">
        <f t="shared" si="25"/>
        <v>2.7421224251293268E-2</v>
      </c>
      <c r="AL23" s="86">
        <f t="shared" si="25"/>
        <v>2.7181180821283006E-2</v>
      </c>
      <c r="AM23" s="86">
        <f t="shared" si="25"/>
        <v>2.6270424075744037E-2</v>
      </c>
      <c r="AN23" s="86">
        <f t="shared" si="25"/>
        <v>2.5106845417405717E-2</v>
      </c>
      <c r="AO23" s="86">
        <f t="shared" si="25"/>
        <v>2.6034159548022677E-2</v>
      </c>
      <c r="AP23" s="86">
        <f t="shared" si="25"/>
        <v>2.5764804993344475E-2</v>
      </c>
      <c r="AQ23" s="86">
        <f t="shared" ref="AQ23:BA23" si="26">AQ8/AQ$15</f>
        <v>2.5797781710157373E-2</v>
      </c>
      <c r="AR23" s="86">
        <f t="shared" si="26"/>
        <v>2.5350835725588574E-2</v>
      </c>
      <c r="AS23" s="86">
        <f t="shared" si="26"/>
        <v>2.6493766241687301E-2</v>
      </c>
      <c r="AT23" s="86">
        <f t="shared" si="26"/>
        <v>2.7308977639457943E-2</v>
      </c>
      <c r="AU23" s="86">
        <f t="shared" si="26"/>
        <v>2.6628808991175989E-2</v>
      </c>
      <c r="AV23" s="86">
        <f t="shared" si="26"/>
        <v>2.4856229836761466E-2</v>
      </c>
      <c r="AW23" s="86">
        <f t="shared" si="26"/>
        <v>2.3497114349400799E-2</v>
      </c>
      <c r="AX23" s="86">
        <f t="shared" si="26"/>
        <v>2.3072649325904377E-2</v>
      </c>
      <c r="AY23" s="86">
        <f t="shared" si="26"/>
        <v>2.3416079306046431E-2</v>
      </c>
      <c r="AZ23" s="86">
        <f t="shared" si="26"/>
        <v>2.3529670413993824E-2</v>
      </c>
      <c r="BA23" s="86">
        <f t="shared" si="26"/>
        <v>2.3548566293872458E-2</v>
      </c>
      <c r="BB23" s="86">
        <f t="shared" ref="BB23" si="27">BB8/BB$15</f>
        <v>2.3589137449470485E-2</v>
      </c>
      <c r="BC23" s="86" t="e">
        <f t="shared" ref="BC23:BE23" si="28">BC8/BC$15</f>
        <v>#DIV/0!</v>
      </c>
      <c r="BD23" s="86" t="e">
        <f t="shared" si="28"/>
        <v>#DIV/0!</v>
      </c>
      <c r="BE23" s="86" t="e">
        <f t="shared" si="28"/>
        <v>#DIV/0!</v>
      </c>
      <c r="BF23" s="87"/>
      <c r="BG23" s="517"/>
      <c r="BH23" s="518"/>
      <c r="BI23" s="87"/>
      <c r="BL23" s="499"/>
      <c r="BM23" s="499"/>
      <c r="BN23" s="520"/>
      <c r="BO23" s="499"/>
      <c r="BP23" s="499"/>
      <c r="BQ23" s="499"/>
      <c r="BR23" s="499"/>
      <c r="BS23" s="499"/>
      <c r="BT23" s="499"/>
      <c r="BU23" s="499"/>
      <c r="BV23" s="499"/>
      <c r="BW23" s="499"/>
      <c r="BX23" s="499"/>
      <c r="BY23" s="499"/>
      <c r="BZ23" s="499"/>
      <c r="CA23" s="2"/>
    </row>
    <row r="24" spans="23:79" ht="18.75">
      <c r="W24" s="519" t="s">
        <v>231</v>
      </c>
      <c r="X24" s="464"/>
      <c r="Y24" s="463">
        <v>298</v>
      </c>
      <c r="Z24" s="512"/>
      <c r="AA24" s="86">
        <f t="shared" ref="AA24:AP24" si="29">AA9/AA$15</f>
        <v>2.4897256369662682E-2</v>
      </c>
      <c r="AB24" s="86">
        <f t="shared" si="29"/>
        <v>2.4402338916135E-2</v>
      </c>
      <c r="AC24" s="86">
        <f t="shared" si="29"/>
        <v>2.4292534035512365E-2</v>
      </c>
      <c r="AD24" s="86">
        <f t="shared" si="29"/>
        <v>2.433289192314924E-2</v>
      </c>
      <c r="AE24" s="86">
        <f t="shared" si="29"/>
        <v>2.4117472468729719E-2</v>
      </c>
      <c r="AF24" s="86">
        <f t="shared" si="29"/>
        <v>2.3969936838132613E-2</v>
      </c>
      <c r="AG24" s="86">
        <f t="shared" si="29"/>
        <v>2.4561823183447684E-2</v>
      </c>
      <c r="AH24" s="86">
        <f t="shared" si="29"/>
        <v>2.5268420311692116E-2</v>
      </c>
      <c r="AI24" s="86">
        <f t="shared" si="29"/>
        <v>2.4998729427489718E-2</v>
      </c>
      <c r="AJ24" s="86">
        <f t="shared" si="29"/>
        <v>2.0026375038912112E-2</v>
      </c>
      <c r="AK24" s="86">
        <f t="shared" si="29"/>
        <v>2.1552497093574534E-2</v>
      </c>
      <c r="AL24" s="86">
        <f t="shared" si="29"/>
        <v>1.934103884313813E-2</v>
      </c>
      <c r="AM24" s="86">
        <f t="shared" si="29"/>
        <v>1.862220823644679E-2</v>
      </c>
      <c r="AN24" s="86">
        <f t="shared" si="29"/>
        <v>1.8442710519598619E-2</v>
      </c>
      <c r="AO24" s="86">
        <f t="shared" si="29"/>
        <v>1.8439208671413312E-2</v>
      </c>
      <c r="AP24" s="86">
        <f t="shared" si="29"/>
        <v>1.8045659083507668E-2</v>
      </c>
      <c r="AQ24" s="86">
        <f t="shared" ref="AQ24:BA24" si="30">AQ9/AQ$15</f>
        <v>1.8266660245244374E-2</v>
      </c>
      <c r="AR24" s="86">
        <f t="shared" si="30"/>
        <v>1.735660846142335E-2</v>
      </c>
      <c r="AS24" s="86">
        <f t="shared" si="30"/>
        <v>1.7728544493183729E-2</v>
      </c>
      <c r="AT24" s="86">
        <f t="shared" si="30"/>
        <v>1.8276854552245626E-2</v>
      </c>
      <c r="AU24" s="86">
        <f t="shared" si="30"/>
        <v>1.708909498468824E-2</v>
      </c>
      <c r="AV24" s="86">
        <f t="shared" si="30"/>
        <v>1.612258772520523E-2</v>
      </c>
      <c r="AW24" s="86">
        <f t="shared" si="30"/>
        <v>1.5388142475528586E-2</v>
      </c>
      <c r="AX24" s="86">
        <f t="shared" si="30"/>
        <v>1.5317943515701989E-2</v>
      </c>
      <c r="AY24" s="86">
        <f t="shared" si="30"/>
        <v>1.557390781770537E-2</v>
      </c>
      <c r="AZ24" s="86">
        <f t="shared" si="30"/>
        <v>1.5739176892807138E-2</v>
      </c>
      <c r="BA24" s="86">
        <f t="shared" si="30"/>
        <v>1.5668645525974322E-2</v>
      </c>
      <c r="BB24" s="86">
        <f t="shared" ref="BB24" si="31">BB9/BB$15</f>
        <v>1.5799478577594412E-2</v>
      </c>
      <c r="BC24" s="86" t="e">
        <f t="shared" ref="BC24:BE24" si="32">BC9/BC$15</f>
        <v>#DIV/0!</v>
      </c>
      <c r="BD24" s="86" t="e">
        <f t="shared" si="32"/>
        <v>#DIV/0!</v>
      </c>
      <c r="BE24" s="86" t="e">
        <f t="shared" si="32"/>
        <v>#DIV/0!</v>
      </c>
      <c r="BF24" s="87"/>
      <c r="BG24" s="517"/>
      <c r="BH24" s="518"/>
      <c r="BI24" s="87"/>
      <c r="BL24" s="521"/>
      <c r="BM24" s="522"/>
      <c r="BN24" s="497"/>
      <c r="BO24" s="523"/>
      <c r="BP24" s="523"/>
      <c r="BQ24" s="523"/>
      <c r="BR24" s="523"/>
      <c r="BS24" s="523"/>
      <c r="BT24" s="523"/>
      <c r="BU24" s="523"/>
      <c r="BV24" s="523"/>
      <c r="BW24" s="523"/>
      <c r="BX24" s="523"/>
      <c r="BY24" s="523"/>
      <c r="BZ24" s="523"/>
      <c r="CA24" s="4"/>
    </row>
    <row r="25" spans="23:79" ht="15.75">
      <c r="W25" s="524" t="s">
        <v>232</v>
      </c>
      <c r="X25" s="477"/>
      <c r="Y25" s="463"/>
      <c r="Z25" s="512"/>
      <c r="AA25" s="86">
        <f>AA10/AA$15</f>
        <v>2.7725825133593208E-2</v>
      </c>
      <c r="AB25" s="86">
        <f t="shared" ref="AB25:BA25" si="33">AB10/AB$15</f>
        <v>3.0336087941229547E-2</v>
      </c>
      <c r="AC25" s="86">
        <f t="shared" si="33"/>
        <v>3.155054733635617E-2</v>
      </c>
      <c r="AD25" s="86">
        <f t="shared" si="33"/>
        <v>3.4649868381769859E-2</v>
      </c>
      <c r="AE25" s="86">
        <f t="shared" si="33"/>
        <v>3.6526554897058749E-2</v>
      </c>
      <c r="AF25" s="86">
        <f t="shared" si="33"/>
        <v>4.3137689462522388E-2</v>
      </c>
      <c r="AG25" s="86">
        <f t="shared" si="33"/>
        <v>4.3183377031246632E-2</v>
      </c>
      <c r="AH25" s="86">
        <f t="shared" si="33"/>
        <v>4.2727512916866474E-2</v>
      </c>
      <c r="AI25" s="86">
        <f t="shared" si="33"/>
        <v>4.0262228492928244E-2</v>
      </c>
      <c r="AJ25" s="86">
        <f t="shared" si="33"/>
        <v>3.4610560105071062E-2</v>
      </c>
      <c r="AK25" s="86">
        <f t="shared" si="33"/>
        <v>3.0515890130734965E-2</v>
      </c>
      <c r="AL25" s="86">
        <f t="shared" si="33"/>
        <v>2.6411891072356027E-2</v>
      </c>
      <c r="AM25" s="86">
        <f t="shared" si="33"/>
        <v>2.2934036695439652E-2</v>
      </c>
      <c r="AN25" s="86">
        <f t="shared" si="33"/>
        <v>2.2375092669185248E-2</v>
      </c>
      <c r="AO25" s="86">
        <f t="shared" si="33"/>
        <v>1.9940529357037062E-2</v>
      </c>
      <c r="AP25" s="86">
        <f t="shared" si="33"/>
        <v>2.0241336942403172E-2</v>
      </c>
      <c r="AQ25" s="86">
        <f t="shared" si="33"/>
        <v>2.226363413932236E-2</v>
      </c>
      <c r="AR25" s="86">
        <f t="shared" si="33"/>
        <v>2.2183444058934212E-2</v>
      </c>
      <c r="AS25" s="86">
        <f t="shared" si="33"/>
        <v>2.319804851100592E-2</v>
      </c>
      <c r="AT25" s="86">
        <f t="shared" si="33"/>
        <v>2.3028297744225528E-2</v>
      </c>
      <c r="AU25" s="86">
        <f t="shared" si="33"/>
        <v>2.4157492829674412E-2</v>
      </c>
      <c r="AV25" s="86">
        <f t="shared" si="33"/>
        <v>2.4989465080371843E-2</v>
      </c>
      <c r="AW25" s="86">
        <f t="shared" si="33"/>
        <v>2.6126350143034979E-2</v>
      </c>
      <c r="AX25" s="86">
        <f t="shared" si="33"/>
        <v>2.7737759272530534E-2</v>
      </c>
      <c r="AY25" s="86">
        <f t="shared" si="33"/>
        <v>3.1078637961863362E-2</v>
      </c>
      <c r="AZ25" s="86">
        <f t="shared" si="33"/>
        <v>3.4206226226157953E-2</v>
      </c>
      <c r="BA25" s="86">
        <f t="shared" si="33"/>
        <v>3.7324178214997242E-2</v>
      </c>
      <c r="BB25" s="86">
        <f t="shared" ref="BB25" si="34">BB10/BB$15</f>
        <v>4.0054713273909831E-2</v>
      </c>
      <c r="BC25" s="86" t="e">
        <f t="shared" ref="BC25:BE25" si="35">BC10/BC$15</f>
        <v>#DIV/0!</v>
      </c>
      <c r="BD25" s="86" t="e">
        <f t="shared" si="35"/>
        <v>#DIV/0!</v>
      </c>
      <c r="BE25" s="86" t="e">
        <f t="shared" si="35"/>
        <v>#DIV/0!</v>
      </c>
      <c r="BF25" s="87"/>
      <c r="BG25" s="517"/>
      <c r="BH25" s="518"/>
      <c r="BI25" s="87"/>
      <c r="BL25" s="521"/>
      <c r="BM25" s="522"/>
      <c r="BN25" s="497"/>
      <c r="BO25" s="523"/>
      <c r="BP25" s="523"/>
      <c r="BQ25" s="523"/>
      <c r="BR25" s="523"/>
      <c r="BS25" s="523"/>
      <c r="BT25" s="523"/>
      <c r="BU25" s="523"/>
      <c r="BV25" s="523"/>
      <c r="BW25" s="523"/>
      <c r="BX25" s="523"/>
      <c r="BY25" s="523"/>
      <c r="BZ25" s="523"/>
      <c r="CA25" s="4"/>
    </row>
    <row r="26" spans="23:79" ht="28.5">
      <c r="W26" s="525"/>
      <c r="X26" s="480" t="s">
        <v>233</v>
      </c>
      <c r="Y26" s="481" t="s">
        <v>234</v>
      </c>
      <c r="Z26" s="512"/>
      <c r="AA26" s="86">
        <f t="shared" ref="AA26:BA26" si="36">AA11/AA$15</f>
        <v>1.2494564326533487E-2</v>
      </c>
      <c r="AB26" s="86">
        <f t="shared" si="36"/>
        <v>1.3462510893381548E-2</v>
      </c>
      <c r="AC26" s="86">
        <f t="shared" si="36"/>
        <v>1.365469765563577E-2</v>
      </c>
      <c r="AD26" s="86">
        <f t="shared" si="36"/>
        <v>1.4016272000820847E-2</v>
      </c>
      <c r="AE26" s="86">
        <f t="shared" si="36"/>
        <v>1.5505776555085846E-2</v>
      </c>
      <c r="AF26" s="86">
        <f t="shared" si="36"/>
        <v>1.8288333532066606E-2</v>
      </c>
      <c r="AG26" s="86">
        <f t="shared" si="36"/>
        <v>1.7682889858913916E-2</v>
      </c>
      <c r="AH26" s="86">
        <f t="shared" si="36"/>
        <v>1.7666262343086069E-2</v>
      </c>
      <c r="AI26" s="86">
        <f t="shared" si="36"/>
        <v>1.7793370728257488E-2</v>
      </c>
      <c r="AJ26" s="86">
        <f t="shared" si="36"/>
        <v>1.7952991016316554E-2</v>
      </c>
      <c r="AK26" s="86">
        <f t="shared" si="36"/>
        <v>1.6586867664800886E-2</v>
      </c>
      <c r="AL26" s="86">
        <f t="shared" si="36"/>
        <v>1.4398201608159782E-2</v>
      </c>
      <c r="AM26" s="86">
        <f t="shared" si="36"/>
        <v>1.1805104894280964E-2</v>
      </c>
      <c r="AN26" s="86">
        <f t="shared" si="36"/>
        <v>1.1749277824897564E-2</v>
      </c>
      <c r="AO26" s="310">
        <f t="shared" si="36"/>
        <v>9.0452481144437796E-3</v>
      </c>
      <c r="AP26" s="310">
        <f t="shared" si="36"/>
        <v>9.2632243983433379E-3</v>
      </c>
      <c r="AQ26" s="86">
        <f t="shared" si="36"/>
        <v>1.0763186795560915E-2</v>
      </c>
      <c r="AR26" s="86">
        <f t="shared" si="36"/>
        <v>1.1977105452004554E-2</v>
      </c>
      <c r="AS26" s="86">
        <f t="shared" si="36"/>
        <v>1.4578792181921599E-2</v>
      </c>
      <c r="AT26" s="86">
        <f t="shared" si="36"/>
        <v>1.6750084973188396E-2</v>
      </c>
      <c r="AU26" s="86">
        <f t="shared" si="36"/>
        <v>1.7862459546218883E-2</v>
      </c>
      <c r="AV26" s="86">
        <f t="shared" si="36"/>
        <v>1.9232868341010647E-2</v>
      </c>
      <c r="AW26" s="86">
        <f t="shared" si="36"/>
        <v>2.0989434314361614E-2</v>
      </c>
      <c r="AX26" s="86">
        <f t="shared" si="36"/>
        <v>2.2771748328577018E-2</v>
      </c>
      <c r="AY26" s="86">
        <f t="shared" si="36"/>
        <v>2.6268411168559696E-2</v>
      </c>
      <c r="AZ26" s="86">
        <f t="shared" si="36"/>
        <v>2.9648981142760142E-2</v>
      </c>
      <c r="BA26" s="86">
        <f t="shared" si="36"/>
        <v>3.2542798113019834E-2</v>
      </c>
      <c r="BB26" s="86">
        <f t="shared" ref="BB26" si="37">BB11/BB$15</f>
        <v>3.5342773431787843E-2</v>
      </c>
      <c r="BC26" s="86" t="e">
        <f t="shared" ref="BC26:BE26" si="38">BC11/BC$15</f>
        <v>#DIV/0!</v>
      </c>
      <c r="BD26" s="86" t="e">
        <f t="shared" si="38"/>
        <v>#DIV/0!</v>
      </c>
      <c r="BE26" s="86" t="e">
        <f t="shared" si="38"/>
        <v>#DIV/0!</v>
      </c>
      <c r="BF26" s="87"/>
      <c r="BG26" s="517"/>
      <c r="BH26" s="518"/>
      <c r="BI26" s="87"/>
      <c r="BL26" s="521"/>
      <c r="BM26" s="522"/>
      <c r="BN26" s="523"/>
      <c r="BO26" s="523"/>
      <c r="BP26" s="523"/>
      <c r="BQ26" s="523"/>
      <c r="BR26" s="523"/>
      <c r="BS26" s="523"/>
      <c r="BT26" s="523"/>
      <c r="BU26" s="523"/>
      <c r="BV26" s="523"/>
      <c r="BW26" s="523"/>
      <c r="BX26" s="523"/>
      <c r="BY26" s="523"/>
      <c r="BZ26" s="523"/>
      <c r="CA26" s="4"/>
    </row>
    <row r="27" spans="23:79" ht="28.5">
      <c r="W27" s="525"/>
      <c r="X27" s="480" t="s">
        <v>235</v>
      </c>
      <c r="Y27" s="481" t="s">
        <v>236</v>
      </c>
      <c r="Z27" s="512"/>
      <c r="AA27" s="310">
        <f t="shared" ref="AA27:BA27" si="39">AA12/AA$15</f>
        <v>5.1283019775651018E-3</v>
      </c>
      <c r="AB27" s="310">
        <f t="shared" si="39"/>
        <v>5.8250302591073711E-3</v>
      </c>
      <c r="AC27" s="310">
        <f t="shared" si="39"/>
        <v>5.8541409806778704E-3</v>
      </c>
      <c r="AD27" s="310">
        <f t="shared" si="39"/>
        <v>8.4602504499339554E-3</v>
      </c>
      <c r="AE27" s="86">
        <f t="shared" si="39"/>
        <v>9.901783818672405E-3</v>
      </c>
      <c r="AF27" s="86">
        <f t="shared" si="39"/>
        <v>1.2773316331717258E-2</v>
      </c>
      <c r="AG27" s="86">
        <f t="shared" si="39"/>
        <v>1.3125291727023411E-2</v>
      </c>
      <c r="AH27" s="86">
        <f t="shared" si="39"/>
        <v>1.4447378277749817E-2</v>
      </c>
      <c r="AI27" s="86">
        <f t="shared" si="39"/>
        <v>1.2417141159353665E-2</v>
      </c>
      <c r="AJ27" s="86">
        <f t="shared" si="39"/>
        <v>9.6645531582701602E-3</v>
      </c>
      <c r="AK27" s="310">
        <f t="shared" si="39"/>
        <v>8.6179642344146132E-3</v>
      </c>
      <c r="AL27" s="310">
        <f t="shared" si="39"/>
        <v>7.3080037843635632E-3</v>
      </c>
      <c r="AM27" s="310">
        <f t="shared" si="39"/>
        <v>6.688699811062751E-3</v>
      </c>
      <c r="AN27" s="310">
        <f t="shared" si="39"/>
        <v>6.4104130413838792E-3</v>
      </c>
      <c r="AO27" s="310">
        <f t="shared" si="39"/>
        <v>6.7118061602002748E-3</v>
      </c>
      <c r="AP27" s="310">
        <f t="shared" si="39"/>
        <v>6.2495004397817152E-3</v>
      </c>
      <c r="AQ27" s="310">
        <f t="shared" si="39"/>
        <v>6.6216649095904743E-3</v>
      </c>
      <c r="AR27" s="310">
        <f t="shared" si="39"/>
        <v>5.6754574473364657E-3</v>
      </c>
      <c r="AS27" s="310">
        <f t="shared" si="39"/>
        <v>4.3418310476359412E-3</v>
      </c>
      <c r="AT27" s="310">
        <f t="shared" si="39"/>
        <v>3.2375410310130229E-3</v>
      </c>
      <c r="AU27" s="310">
        <f t="shared" si="39"/>
        <v>3.2570934212751822E-3</v>
      </c>
      <c r="AV27" s="310">
        <f t="shared" si="39"/>
        <v>2.7703820590404445E-3</v>
      </c>
      <c r="AW27" s="310">
        <f t="shared" si="39"/>
        <v>2.457581506489127E-3</v>
      </c>
      <c r="AX27" s="310">
        <f t="shared" si="39"/>
        <v>2.3272689041293317E-3</v>
      </c>
      <c r="AY27" s="310">
        <f t="shared" si="39"/>
        <v>2.4688242186347567E-3</v>
      </c>
      <c r="AZ27" s="310">
        <f t="shared" si="39"/>
        <v>2.4993737574565953E-3</v>
      </c>
      <c r="BA27" s="310">
        <f t="shared" si="39"/>
        <v>2.5833549899083419E-3</v>
      </c>
      <c r="BB27" s="310">
        <f t="shared" ref="BB27" si="40">BB12/BB$15</f>
        <v>2.7145493739193145E-3</v>
      </c>
      <c r="BC27" s="86" t="e">
        <f t="shared" ref="BC27:BE27" si="41">BC12/BC$15</f>
        <v>#DIV/0!</v>
      </c>
      <c r="BD27" s="86" t="e">
        <f t="shared" si="41"/>
        <v>#DIV/0!</v>
      </c>
      <c r="BE27" s="86" t="e">
        <f t="shared" si="41"/>
        <v>#DIV/0!</v>
      </c>
      <c r="BF27" s="87"/>
      <c r="BG27" s="517"/>
      <c r="BH27" s="518"/>
      <c r="BI27" s="87"/>
      <c r="BL27" s="521"/>
      <c r="BM27" s="522"/>
      <c r="BN27" s="523"/>
      <c r="BO27" s="523"/>
      <c r="BP27" s="523"/>
      <c r="BQ27" s="523"/>
      <c r="BR27" s="523"/>
      <c r="BS27" s="523"/>
      <c r="BT27" s="523"/>
      <c r="BU27" s="523"/>
      <c r="BV27" s="523"/>
      <c r="BW27" s="523"/>
      <c r="BX27" s="523"/>
      <c r="BY27" s="523"/>
      <c r="BZ27" s="523"/>
      <c r="CA27" s="4"/>
    </row>
    <row r="28" spans="23:79" ht="18.75" customHeight="1">
      <c r="W28" s="525"/>
      <c r="X28" s="482" t="s">
        <v>237</v>
      </c>
      <c r="Y28" s="465">
        <v>22800</v>
      </c>
      <c r="Z28" s="512"/>
      <c r="AA28" s="86">
        <f t="shared" ref="AA28:BA28" si="42">AA13/AA$15</f>
        <v>1.0077385267319813E-2</v>
      </c>
      <c r="AB28" s="86">
        <f t="shared" si="42"/>
        <v>1.10232430246561E-2</v>
      </c>
      <c r="AC28" s="86">
        <f t="shared" si="42"/>
        <v>1.2016646951833947E-2</v>
      </c>
      <c r="AD28" s="86">
        <f t="shared" si="42"/>
        <v>1.2139730207326711E-2</v>
      </c>
      <c r="AE28" s="86">
        <f t="shared" si="42"/>
        <v>1.1062950673612845E-2</v>
      </c>
      <c r="AF28" s="86">
        <f t="shared" si="42"/>
        <v>1.1930176429494819E-2</v>
      </c>
      <c r="AG28" s="86">
        <f t="shared" si="42"/>
        <v>1.2236773677500049E-2</v>
      </c>
      <c r="AH28" s="86">
        <f t="shared" si="42"/>
        <v>1.0490207155880444E-2</v>
      </c>
      <c r="AI28" s="86">
        <f t="shared" si="42"/>
        <v>9.9107202510097178E-3</v>
      </c>
      <c r="AJ28" s="310">
        <f t="shared" si="42"/>
        <v>6.7607457190661836E-3</v>
      </c>
      <c r="AK28" s="310">
        <f t="shared" si="42"/>
        <v>5.1036333690232284E-3</v>
      </c>
      <c r="AL28" s="310">
        <f t="shared" si="42"/>
        <v>4.4875856899546556E-3</v>
      </c>
      <c r="AM28" s="310">
        <f t="shared" si="42"/>
        <v>4.170135415351937E-3</v>
      </c>
      <c r="AN28" s="310">
        <f t="shared" si="42"/>
        <v>3.9141495982366508E-3</v>
      </c>
      <c r="AO28" s="310">
        <f t="shared" si="42"/>
        <v>3.8295288558556051E-3</v>
      </c>
      <c r="AP28" s="310">
        <f t="shared" si="42"/>
        <v>3.6620060348483223E-3</v>
      </c>
      <c r="AQ28" s="310">
        <f t="shared" si="42"/>
        <v>3.8476388311265734E-3</v>
      </c>
      <c r="AR28" s="310">
        <f t="shared" si="42"/>
        <v>3.3933325244742884E-3</v>
      </c>
      <c r="AS28" s="310">
        <f t="shared" si="42"/>
        <v>3.1578064839557856E-3</v>
      </c>
      <c r="AT28" s="310">
        <f t="shared" si="42"/>
        <v>1.9573329280424905E-3</v>
      </c>
      <c r="AU28" s="310">
        <f t="shared" si="42"/>
        <v>1.8577939060104593E-3</v>
      </c>
      <c r="AV28" s="310">
        <f t="shared" si="42"/>
        <v>1.6580795636426905E-3</v>
      </c>
      <c r="AW28" s="310">
        <f t="shared" si="42"/>
        <v>1.5980930096764691E-3</v>
      </c>
      <c r="AX28" s="310">
        <f t="shared" si="42"/>
        <v>1.4912791804212785E-3</v>
      </c>
      <c r="AY28" s="310">
        <f t="shared" si="42"/>
        <v>1.5167041725870055E-3</v>
      </c>
      <c r="AZ28" s="310">
        <f t="shared" si="42"/>
        <v>1.6264399654383024E-3</v>
      </c>
      <c r="BA28" s="310">
        <f t="shared" si="42"/>
        <v>1.7124512944964956E-3</v>
      </c>
      <c r="BB28" s="310">
        <f t="shared" ref="BB28" si="43">BB13/BB$15</f>
        <v>1.649845491083564E-3</v>
      </c>
      <c r="BC28" s="86" t="e">
        <f t="shared" ref="BC28:BE28" si="44">BC13/BC$15</f>
        <v>#DIV/0!</v>
      </c>
      <c r="BD28" s="86" t="e">
        <f t="shared" si="44"/>
        <v>#DIV/0!</v>
      </c>
      <c r="BE28" s="86" t="e">
        <f t="shared" si="44"/>
        <v>#DIV/0!</v>
      </c>
      <c r="BF28" s="87"/>
      <c r="BG28" s="517"/>
      <c r="BH28" s="526"/>
      <c r="BI28" s="87"/>
      <c r="BL28" s="348"/>
      <c r="BM28" s="527"/>
      <c r="BN28" s="497"/>
      <c r="BO28" s="528"/>
      <c r="BP28" s="528"/>
      <c r="BQ28" s="528"/>
      <c r="BR28" s="528"/>
      <c r="BS28" s="528"/>
      <c r="BT28" s="523"/>
      <c r="BU28" s="523"/>
      <c r="BV28" s="523"/>
      <c r="BW28" s="523"/>
      <c r="BX28" s="523"/>
      <c r="BY28" s="523"/>
      <c r="BZ28" s="523"/>
      <c r="CA28" s="4"/>
    </row>
    <row r="29" spans="23:79" ht="18.75" customHeight="1" thickBot="1">
      <c r="W29" s="529"/>
      <c r="X29" s="484" t="s">
        <v>238</v>
      </c>
      <c r="Y29" s="465">
        <v>17200</v>
      </c>
      <c r="Z29" s="530"/>
      <c r="AA29" s="531">
        <f>AA14/AA$15</f>
        <v>2.5573562174809224E-5</v>
      </c>
      <c r="AB29" s="531">
        <f t="shared" ref="AB29:BA29" si="45">AB14/AB$15</f>
        <v>2.5303764084525843E-5</v>
      </c>
      <c r="AC29" s="531">
        <f t="shared" si="45"/>
        <v>2.5061748208585721E-5</v>
      </c>
      <c r="AD29" s="531">
        <f t="shared" si="45"/>
        <v>3.3615723688350107E-5</v>
      </c>
      <c r="AE29" s="531">
        <f t="shared" si="45"/>
        <v>5.6043849687650506E-5</v>
      </c>
      <c r="AF29" s="532">
        <f t="shared" si="45"/>
        <v>1.4586316924370768E-4</v>
      </c>
      <c r="AG29" s="532">
        <f t="shared" si="45"/>
        <v>1.3842176780925884E-4</v>
      </c>
      <c r="AH29" s="532">
        <f t="shared" si="45"/>
        <v>1.2366514015014828E-4</v>
      </c>
      <c r="AI29" s="532">
        <f t="shared" si="45"/>
        <v>1.4099635430737912E-4</v>
      </c>
      <c r="AJ29" s="532">
        <f t="shared" si="45"/>
        <v>2.3227021141815948E-4</v>
      </c>
      <c r="AK29" s="532">
        <f t="shared" si="45"/>
        <v>2.0742486249623524E-4</v>
      </c>
      <c r="AL29" s="532">
        <f t="shared" si="45"/>
        <v>2.1809998987802213E-4</v>
      </c>
      <c r="AM29" s="532">
        <f t="shared" si="45"/>
        <v>2.7009657474400331E-4</v>
      </c>
      <c r="AN29" s="532">
        <f t="shared" si="45"/>
        <v>3.012522046671527E-4</v>
      </c>
      <c r="AO29" s="532">
        <f t="shared" si="45"/>
        <v>3.5394622653740386E-4</v>
      </c>
      <c r="AP29" s="532">
        <f t="shared" si="45"/>
        <v>1.0666060694297943E-3</v>
      </c>
      <c r="AQ29" s="532">
        <f t="shared" si="45"/>
        <v>1.031143603044395E-3</v>
      </c>
      <c r="AR29" s="532">
        <f t="shared" si="45"/>
        <v>1.1375486351189068E-3</v>
      </c>
      <c r="AS29" s="532">
        <f t="shared" si="45"/>
        <v>1.1196187974925945E-3</v>
      </c>
      <c r="AT29" s="532">
        <f t="shared" si="45"/>
        <v>1.0833388119816159E-3</v>
      </c>
      <c r="AU29" s="532">
        <f t="shared" si="45"/>
        <v>1.180145956169889E-3</v>
      </c>
      <c r="AV29" s="532">
        <f t="shared" si="45"/>
        <v>1.3281351166780659E-3</v>
      </c>
      <c r="AW29" s="532">
        <f t="shared" si="45"/>
        <v>1.0812413125077676E-3</v>
      </c>
      <c r="AX29" s="532">
        <f t="shared" si="45"/>
        <v>1.1474628594029079E-3</v>
      </c>
      <c r="AY29" s="532">
        <f t="shared" si="45"/>
        <v>8.2469840208190565E-4</v>
      </c>
      <c r="AZ29" s="532">
        <f>AZ14/AZ$15</f>
        <v>4.3143136050291514E-4</v>
      </c>
      <c r="BA29" s="532">
        <f t="shared" si="45"/>
        <v>4.8557381757256731E-4</v>
      </c>
      <c r="BB29" s="532">
        <f t="shared" ref="BB29" si="46">BB14/BB$15</f>
        <v>3.4754497711911054E-4</v>
      </c>
      <c r="BC29" s="533" t="e">
        <f t="shared" ref="BC29" si="47">BC14/BC$15</f>
        <v>#DIV/0!</v>
      </c>
      <c r="BD29" s="532" t="e">
        <f>BD14/BD$15</f>
        <v>#DIV/0!</v>
      </c>
      <c r="BE29" s="532" t="e">
        <f t="shared" ref="BE29" si="48">BE14/BE$15</f>
        <v>#DIV/0!</v>
      </c>
      <c r="BF29" s="87"/>
      <c r="BI29" s="87"/>
      <c r="BL29" s="348"/>
      <c r="BM29" s="527"/>
      <c r="BN29" s="497"/>
      <c r="BO29" s="528"/>
      <c r="BP29" s="528"/>
      <c r="BQ29" s="528"/>
      <c r="BR29" s="528"/>
      <c r="BS29" s="528"/>
      <c r="BT29" s="523"/>
      <c r="BU29" s="523"/>
      <c r="BV29" s="523"/>
      <c r="BW29" s="523"/>
      <c r="BX29" s="523"/>
      <c r="BY29" s="523"/>
      <c r="BZ29" s="523"/>
      <c r="CA29" s="4"/>
    </row>
    <row r="30" spans="23:79" ht="23.25" customHeight="1" thickTop="1">
      <c r="W30" s="534" t="s">
        <v>243</v>
      </c>
      <c r="X30" s="535"/>
      <c r="Y30" s="536"/>
      <c r="Z30" s="537"/>
      <c r="AA30" s="802">
        <f>AA15/AA$15</f>
        <v>1</v>
      </c>
      <c r="AB30" s="802">
        <f t="shared" ref="AB30:BA30" si="49">AB15/AB$15</f>
        <v>1</v>
      </c>
      <c r="AC30" s="802">
        <f t="shared" si="49"/>
        <v>1</v>
      </c>
      <c r="AD30" s="802">
        <f t="shared" si="49"/>
        <v>1</v>
      </c>
      <c r="AE30" s="802">
        <f t="shared" si="49"/>
        <v>1</v>
      </c>
      <c r="AF30" s="802">
        <f t="shared" si="49"/>
        <v>1</v>
      </c>
      <c r="AG30" s="802">
        <f t="shared" si="49"/>
        <v>1</v>
      </c>
      <c r="AH30" s="802">
        <f t="shared" si="49"/>
        <v>1</v>
      </c>
      <c r="AI30" s="802">
        <f t="shared" si="49"/>
        <v>1</v>
      </c>
      <c r="AJ30" s="802">
        <f t="shared" si="49"/>
        <v>1</v>
      </c>
      <c r="AK30" s="802">
        <f t="shared" si="49"/>
        <v>1</v>
      </c>
      <c r="AL30" s="802">
        <f t="shared" si="49"/>
        <v>1</v>
      </c>
      <c r="AM30" s="802">
        <f t="shared" si="49"/>
        <v>1</v>
      </c>
      <c r="AN30" s="802">
        <f t="shared" si="49"/>
        <v>1</v>
      </c>
      <c r="AO30" s="802">
        <f t="shared" si="49"/>
        <v>1</v>
      </c>
      <c r="AP30" s="802">
        <f t="shared" si="49"/>
        <v>1</v>
      </c>
      <c r="AQ30" s="802">
        <f t="shared" si="49"/>
        <v>1</v>
      </c>
      <c r="AR30" s="802">
        <f t="shared" si="49"/>
        <v>1</v>
      </c>
      <c r="AS30" s="802">
        <f t="shared" si="49"/>
        <v>1</v>
      </c>
      <c r="AT30" s="802">
        <f t="shared" si="49"/>
        <v>1</v>
      </c>
      <c r="AU30" s="802">
        <f t="shared" si="49"/>
        <v>1</v>
      </c>
      <c r="AV30" s="802">
        <f t="shared" si="49"/>
        <v>1</v>
      </c>
      <c r="AW30" s="802">
        <f t="shared" si="49"/>
        <v>1</v>
      </c>
      <c r="AX30" s="802">
        <f t="shared" si="49"/>
        <v>1</v>
      </c>
      <c r="AY30" s="802">
        <f t="shared" si="49"/>
        <v>1</v>
      </c>
      <c r="AZ30" s="802">
        <f>AZ15/AZ$15</f>
        <v>1</v>
      </c>
      <c r="BA30" s="802">
        <f t="shared" si="49"/>
        <v>1</v>
      </c>
      <c r="BB30" s="802">
        <f t="shared" ref="BB30" si="50">BB15/BB$15</f>
        <v>1</v>
      </c>
      <c r="BC30" s="538" t="e">
        <f t="shared" ref="BC30" si="51">BC15/BC$15</f>
        <v>#DIV/0!</v>
      </c>
      <c r="BD30" s="538" t="e">
        <f>BD15/BD$15</f>
        <v>#DIV/0!</v>
      </c>
      <c r="BE30" s="538" t="e">
        <f t="shared" ref="BE30" si="52">BE15/BE$15</f>
        <v>#DIV/0!</v>
      </c>
      <c r="BF30" s="539"/>
      <c r="BG30" s="540"/>
      <c r="BH30" s="541"/>
      <c r="BI30" s="87"/>
      <c r="BL30" s="348"/>
      <c r="BM30" s="527"/>
      <c r="BN30" s="497"/>
      <c r="BO30" s="528"/>
      <c r="BP30" s="528"/>
      <c r="BQ30" s="528"/>
      <c r="BR30" s="528"/>
      <c r="BS30" s="528"/>
      <c r="BT30" s="523"/>
      <c r="BU30" s="523"/>
      <c r="BV30" s="523"/>
      <c r="BW30" s="523"/>
      <c r="BX30" s="523"/>
      <c r="BY30" s="523"/>
      <c r="BZ30" s="523"/>
      <c r="CA30" s="4"/>
    </row>
    <row r="31" spans="23:79" ht="15.75">
      <c r="W31" s="499"/>
      <c r="Y31" s="500"/>
      <c r="Z31" s="497"/>
      <c r="AA31" s="501"/>
      <c r="AB31" s="501"/>
      <c r="AC31" s="501"/>
      <c r="AD31" s="501"/>
      <c r="AE31" s="501"/>
      <c r="AF31" s="501"/>
      <c r="AG31" s="501"/>
      <c r="AH31" s="501"/>
      <c r="AI31" s="501"/>
      <c r="AJ31" s="501"/>
      <c r="AK31" s="501"/>
      <c r="AL31" s="501"/>
      <c r="AM31" s="501"/>
      <c r="AN31" s="501"/>
      <c r="AO31" s="501"/>
      <c r="AP31" s="501"/>
      <c r="AQ31" s="4"/>
      <c r="AR31" s="4"/>
      <c r="AS31" s="4"/>
      <c r="AT31" s="4"/>
      <c r="AU31" s="4"/>
      <c r="AV31" s="4"/>
      <c r="AW31" s="4"/>
      <c r="AX31" s="4"/>
      <c r="AY31" s="4"/>
      <c r="AZ31" s="4"/>
      <c r="BA31" s="4"/>
      <c r="BB31" s="4"/>
      <c r="BC31" s="4"/>
      <c r="BD31" s="4"/>
      <c r="BE31" s="4"/>
      <c r="BF31" s="4"/>
      <c r="BG31" s="4"/>
      <c r="BH31" s="542"/>
      <c r="BI31" s="4"/>
    </row>
    <row r="32" spans="23:79" ht="21.75" customHeight="1">
      <c r="W32" s="1" t="s">
        <v>244</v>
      </c>
      <c r="Y32" s="502"/>
      <c r="AA32" s="4"/>
      <c r="BF32" s="35"/>
      <c r="BH32" s="4"/>
    </row>
    <row r="33" spans="23:79">
      <c r="W33" s="503" t="s">
        <v>242</v>
      </c>
      <c r="X33" s="504"/>
      <c r="Y33" s="505" t="s">
        <v>0</v>
      </c>
      <c r="Z33" s="506"/>
      <c r="AA33" s="10">
        <v>1990</v>
      </c>
      <c r="AB33" s="10">
        <f t="shared" ref="AB33:BE33" si="53">AA33+1</f>
        <v>1991</v>
      </c>
      <c r="AC33" s="10">
        <f t="shared" si="53"/>
        <v>1992</v>
      </c>
      <c r="AD33" s="10">
        <f t="shared" si="53"/>
        <v>1993</v>
      </c>
      <c r="AE33" s="10">
        <f t="shared" si="53"/>
        <v>1994</v>
      </c>
      <c r="AF33" s="10">
        <f t="shared" si="53"/>
        <v>1995</v>
      </c>
      <c r="AG33" s="10">
        <f t="shared" si="53"/>
        <v>1996</v>
      </c>
      <c r="AH33" s="10">
        <f t="shared" si="53"/>
        <v>1997</v>
      </c>
      <c r="AI33" s="10">
        <f t="shared" si="53"/>
        <v>1998</v>
      </c>
      <c r="AJ33" s="507">
        <f t="shared" si="53"/>
        <v>1999</v>
      </c>
      <c r="AK33" s="507">
        <f t="shared" si="53"/>
        <v>2000</v>
      </c>
      <c r="AL33" s="507">
        <f t="shared" si="53"/>
        <v>2001</v>
      </c>
      <c r="AM33" s="507">
        <f t="shared" si="53"/>
        <v>2002</v>
      </c>
      <c r="AN33" s="10">
        <f t="shared" si="53"/>
        <v>2003</v>
      </c>
      <c r="AO33" s="10">
        <f t="shared" si="53"/>
        <v>2004</v>
      </c>
      <c r="AP33" s="10">
        <f t="shared" si="53"/>
        <v>2005</v>
      </c>
      <c r="AQ33" s="10">
        <f t="shared" si="53"/>
        <v>2006</v>
      </c>
      <c r="AR33" s="37">
        <f t="shared" si="53"/>
        <v>2007</v>
      </c>
      <c r="AS33" s="508">
        <f t="shared" si="53"/>
        <v>2008</v>
      </c>
      <c r="AT33" s="10">
        <f t="shared" si="53"/>
        <v>2009</v>
      </c>
      <c r="AU33" s="508">
        <f t="shared" si="53"/>
        <v>2010</v>
      </c>
      <c r="AV33" s="507">
        <f t="shared" si="53"/>
        <v>2011</v>
      </c>
      <c r="AW33" s="10">
        <f t="shared" si="53"/>
        <v>2012</v>
      </c>
      <c r="AX33" s="10">
        <f t="shared" si="53"/>
        <v>2013</v>
      </c>
      <c r="AY33" s="37">
        <f t="shared" si="53"/>
        <v>2014</v>
      </c>
      <c r="AZ33" s="37">
        <f t="shared" si="53"/>
        <v>2015</v>
      </c>
      <c r="BA33" s="10">
        <f t="shared" si="53"/>
        <v>2016</v>
      </c>
      <c r="BB33" s="10">
        <f t="shared" si="53"/>
        <v>2017</v>
      </c>
      <c r="BC33" s="10">
        <f t="shared" si="53"/>
        <v>2018</v>
      </c>
      <c r="BD33" s="507">
        <f t="shared" si="53"/>
        <v>2019</v>
      </c>
      <c r="BE33" s="10">
        <f t="shared" si="53"/>
        <v>2020</v>
      </c>
      <c r="BH33" s="4"/>
    </row>
    <row r="34" spans="23:79" ht="18.75">
      <c r="W34" s="511" t="s">
        <v>227</v>
      </c>
      <c r="X34" s="464"/>
      <c r="Y34" s="463">
        <v>1</v>
      </c>
      <c r="Z34" s="512"/>
      <c r="AA34" s="310">
        <f t="shared" ref="AA34:AX34" si="54">AA5/$AA5-1</f>
        <v>0</v>
      </c>
      <c r="AB34" s="86">
        <f t="shared" si="54"/>
        <v>9.7775948411586988E-3</v>
      </c>
      <c r="AC34" s="86">
        <f>AC5/$AA5-1</f>
        <v>1.7928236861471936E-2</v>
      </c>
      <c r="AD34" s="86">
        <f t="shared" si="54"/>
        <v>1.1672346921188348E-2</v>
      </c>
      <c r="AE34" s="86">
        <f t="shared" si="54"/>
        <v>5.8774013089385901E-2</v>
      </c>
      <c r="AF34" s="86">
        <f t="shared" si="54"/>
        <v>6.932358867957511E-2</v>
      </c>
      <c r="AG34" s="86">
        <f t="shared" si="54"/>
        <v>7.9557468225508021E-2</v>
      </c>
      <c r="AH34" s="86">
        <f t="shared" si="54"/>
        <v>7.3632635680419556E-2</v>
      </c>
      <c r="AI34" s="86">
        <f t="shared" si="54"/>
        <v>3.9181062026993896E-2</v>
      </c>
      <c r="AJ34" s="86">
        <f t="shared" si="54"/>
        <v>7.0191893978711395E-2</v>
      </c>
      <c r="AK34" s="86">
        <f t="shared" si="54"/>
        <v>8.9802703996100908E-2</v>
      </c>
      <c r="AL34" s="86">
        <f t="shared" si="54"/>
        <v>7.686395888201436E-2</v>
      </c>
      <c r="AM34" s="86">
        <f t="shared" si="54"/>
        <v>0.10173141566725508</v>
      </c>
      <c r="AN34" s="86">
        <f t="shared" si="54"/>
        <v>0.10867662134801037</v>
      </c>
      <c r="AO34" s="86">
        <f t="shared" si="54"/>
        <v>0.10401860208193847</v>
      </c>
      <c r="AP34" s="86">
        <f t="shared" si="54"/>
        <v>0.10979303325042733</v>
      </c>
      <c r="AQ34" s="86">
        <f t="shared" si="54"/>
        <v>9.036001384935699E-2</v>
      </c>
      <c r="AR34" s="86">
        <f t="shared" si="54"/>
        <v>0.12091633470861907</v>
      </c>
      <c r="AS34" s="86">
        <f t="shared" si="54"/>
        <v>6.0087766434924639E-2</v>
      </c>
      <c r="AT34" s="310">
        <f t="shared" si="54"/>
        <v>4.4503875322732256E-4</v>
      </c>
      <c r="AU34" s="86">
        <f t="shared" si="54"/>
        <v>4.5070149734647735E-2</v>
      </c>
      <c r="AV34" s="86">
        <f t="shared" si="54"/>
        <v>8.8035144770846729E-2</v>
      </c>
      <c r="AW34" s="86">
        <f t="shared" si="54"/>
        <v>0.12344632065188499</v>
      </c>
      <c r="AX34" s="86">
        <f t="shared" si="54"/>
        <v>0.13104974834479721</v>
      </c>
      <c r="AY34" s="86">
        <f t="shared" ref="AY34:BB38" si="55">AY5/$AA5-1</f>
        <v>8.8036799509479291E-2</v>
      </c>
      <c r="AZ34" s="86">
        <f t="shared" si="55"/>
        <v>5.3815380322442596E-2</v>
      </c>
      <c r="BA34" s="86">
        <f t="shared" si="55"/>
        <v>3.6833185732403129E-2</v>
      </c>
      <c r="BB34" s="86">
        <f t="shared" si="55"/>
        <v>2.3751379662580341E-2</v>
      </c>
      <c r="BC34" s="86">
        <f t="shared" ref="BC34:BE34" si="56">BC5/$AA5-1</f>
        <v>-1</v>
      </c>
      <c r="BD34" s="86">
        <f t="shared" si="56"/>
        <v>-1</v>
      </c>
      <c r="BE34" s="86">
        <f t="shared" si="56"/>
        <v>-1</v>
      </c>
      <c r="BF34" s="2"/>
      <c r="BG34" s="2"/>
      <c r="BH34" s="4"/>
      <c r="BI34" s="2"/>
    </row>
    <row r="35" spans="23:79" ht="15.75">
      <c r="W35" s="513"/>
      <c r="X35" s="470" t="s">
        <v>228</v>
      </c>
      <c r="Y35" s="463">
        <v>1</v>
      </c>
      <c r="Z35" s="512"/>
      <c r="AA35" s="310">
        <f t="shared" ref="AA35:AX35" si="57">AA6/$AA6-1</f>
        <v>0</v>
      </c>
      <c r="AB35" s="86">
        <f t="shared" si="57"/>
        <v>9.6163462736329475E-3</v>
      </c>
      <c r="AC35" s="86">
        <f>AC6/$AA6-1</f>
        <v>1.7114808965561057E-2</v>
      </c>
      <c r="AD35" s="86">
        <f t="shared" si="57"/>
        <v>1.2617027055921159E-2</v>
      </c>
      <c r="AE35" s="86">
        <f t="shared" si="57"/>
        <v>5.9311668455321431E-2</v>
      </c>
      <c r="AF35" s="86">
        <f t="shared" si="57"/>
        <v>6.9803416923359451E-2</v>
      </c>
      <c r="AG35" s="86">
        <f t="shared" si="57"/>
        <v>7.9882209344589894E-2</v>
      </c>
      <c r="AH35" s="86">
        <f t="shared" si="57"/>
        <v>7.4444318915636742E-2</v>
      </c>
      <c r="AI35" s="86">
        <f t="shared" si="57"/>
        <v>4.2784007117168343E-2</v>
      </c>
      <c r="AJ35" s="86">
        <f t="shared" si="57"/>
        <v>7.6359010056842536E-2</v>
      </c>
      <c r="AK35" s="86">
        <f t="shared" si="57"/>
        <v>9.5829033307922584E-2</v>
      </c>
      <c r="AL35" s="86">
        <f t="shared" si="57"/>
        <v>8.371986951708843E-2</v>
      </c>
      <c r="AM35" s="86">
        <f t="shared" si="57"/>
        <v>0.11334543261442032</v>
      </c>
      <c r="AN35" s="86">
        <f t="shared" si="57"/>
        <v>0.12112182642472602</v>
      </c>
      <c r="AO35" s="86">
        <f t="shared" si="57"/>
        <v>0.11697669306292213</v>
      </c>
      <c r="AP35" s="86">
        <f t="shared" si="57"/>
        <v>0.12327514489420444</v>
      </c>
      <c r="AQ35" s="86">
        <f t="shared" si="57"/>
        <v>0.10355524815716621</v>
      </c>
      <c r="AR35" s="86">
        <f t="shared" si="57"/>
        <v>0.13704649874288655</v>
      </c>
      <c r="AS35" s="86">
        <f t="shared" si="57"/>
        <v>7.3878221608365102E-2</v>
      </c>
      <c r="AT35" s="86">
        <f t="shared" si="57"/>
        <v>1.7833585480567127E-2</v>
      </c>
      <c r="AU35" s="86">
        <f t="shared" si="57"/>
        <v>6.5079068114352934E-2</v>
      </c>
      <c r="AV35" s="86">
        <f t="shared" si="57"/>
        <v>0.11271736816790945</v>
      </c>
      <c r="AW35" s="86">
        <f t="shared" si="57"/>
        <v>0.14955171012416657</v>
      </c>
      <c r="AX35" s="86">
        <f t="shared" si="57"/>
        <v>0.15661377482540884</v>
      </c>
      <c r="AY35" s="86">
        <f t="shared" si="55"/>
        <v>0.11121009153115136</v>
      </c>
      <c r="AZ35" s="86">
        <f t="shared" si="55"/>
        <v>7.4753315451947744E-2</v>
      </c>
      <c r="BA35" s="86">
        <f t="shared" si="55"/>
        <v>5.608255077852653E-2</v>
      </c>
      <c r="BB35" s="86">
        <f t="shared" si="55"/>
        <v>4.1233937644785668E-2</v>
      </c>
      <c r="BC35" s="86">
        <f t="shared" ref="BC35:BE35" si="58">BC6/$AA6-1</f>
        <v>-1</v>
      </c>
      <c r="BD35" s="86">
        <f t="shared" si="58"/>
        <v>-1</v>
      </c>
      <c r="BE35" s="86">
        <f t="shared" si="58"/>
        <v>-1</v>
      </c>
      <c r="BF35" s="2"/>
      <c r="BG35" s="2"/>
      <c r="BH35" s="4"/>
      <c r="BI35" s="2"/>
    </row>
    <row r="36" spans="23:79" ht="15.75">
      <c r="W36" s="516"/>
      <c r="X36" s="473" t="s">
        <v>229</v>
      </c>
      <c r="Y36" s="463">
        <v>1</v>
      </c>
      <c r="Z36" s="512"/>
      <c r="AA36" s="310">
        <f>AA7/$AA7-1</f>
        <v>0</v>
      </c>
      <c r="AB36" s="86">
        <f t="shared" ref="AB36:AX36" si="59">AB7/$AA7-1</f>
        <v>1.1577845019732358E-2</v>
      </c>
      <c r="AC36" s="86">
        <f>AC7/$AA7-1</f>
        <v>2.7009704916285848E-2</v>
      </c>
      <c r="AD36" s="310">
        <f t="shared" si="59"/>
        <v>1.1255209410137024E-3</v>
      </c>
      <c r="AE36" s="86">
        <f t="shared" si="59"/>
        <v>5.2771391277685264E-2</v>
      </c>
      <c r="AF36" s="86">
        <f t="shared" si="59"/>
        <v>6.3966574382881225E-2</v>
      </c>
      <c r="AG36" s="86">
        <f t="shared" si="59"/>
        <v>7.593191504021668E-2</v>
      </c>
      <c r="AH36" s="86">
        <f t="shared" si="59"/>
        <v>6.4570645787636272E-2</v>
      </c>
      <c r="AI36" s="310">
        <f t="shared" si="59"/>
        <v>-1.0438072013031485E-3</v>
      </c>
      <c r="AJ36" s="310">
        <f t="shared" si="59"/>
        <v>1.3394880858006442E-3</v>
      </c>
      <c r="AK36" s="86">
        <f t="shared" si="59"/>
        <v>2.2522103701704266E-2</v>
      </c>
      <c r="AL36" s="310">
        <f t="shared" si="59"/>
        <v>3.2154654028038188E-4</v>
      </c>
      <c r="AM36" s="86">
        <f t="shared" si="59"/>
        <v>-2.7932595640877356E-2</v>
      </c>
      <c r="AN36" s="86">
        <f t="shared" si="59"/>
        <v>-3.026714110216977E-2</v>
      </c>
      <c r="AO36" s="86">
        <f t="shared" si="59"/>
        <v>-4.065124497732675E-2</v>
      </c>
      <c r="AP36" s="86">
        <f t="shared" si="59"/>
        <v>-4.0727211776673489E-2</v>
      </c>
      <c r="AQ36" s="86">
        <f t="shared" si="59"/>
        <v>-5.6957405979175979E-2</v>
      </c>
      <c r="AR36" s="86">
        <f t="shared" si="59"/>
        <v>-5.9167935983941877E-2</v>
      </c>
      <c r="AS36" s="86">
        <f t="shared" si="59"/>
        <v>-9.3874961851752481E-2</v>
      </c>
      <c r="AT36" s="86">
        <f t="shared" si="59"/>
        <v>-0.19368837174055675</v>
      </c>
      <c r="AU36" s="86">
        <f t="shared" si="59"/>
        <v>-0.17831824644664596</v>
      </c>
      <c r="AV36" s="86">
        <f t="shared" si="59"/>
        <v>-0.18752809129346337</v>
      </c>
      <c r="AW36" s="86">
        <f t="shared" si="59"/>
        <v>-0.16800576962281877</v>
      </c>
      <c r="AX36" s="86">
        <f t="shared" si="59"/>
        <v>-0.15435832654805881</v>
      </c>
      <c r="AY36" s="86">
        <f t="shared" si="55"/>
        <v>-0.17068006067885777</v>
      </c>
      <c r="AZ36" s="86">
        <f t="shared" si="55"/>
        <v>-0.1799449688962439</v>
      </c>
      <c r="BA36" s="86">
        <f t="shared" si="55"/>
        <v>-0.17807522178667989</v>
      </c>
      <c r="BB36" s="86">
        <f t="shared" si="55"/>
        <v>-0.17143161397452367</v>
      </c>
      <c r="BC36" s="86">
        <f t="shared" ref="BC36:BE36" si="60">BC7/$AA7-1</f>
        <v>-1</v>
      </c>
      <c r="BD36" s="86">
        <f t="shared" si="60"/>
        <v>-1</v>
      </c>
      <c r="BE36" s="86">
        <f t="shared" si="60"/>
        <v>-1</v>
      </c>
      <c r="BF36" s="2"/>
      <c r="BG36" s="2"/>
      <c r="BH36" s="4"/>
      <c r="BI36" s="2"/>
    </row>
    <row r="37" spans="23:79" ht="18.75">
      <c r="W37" s="519" t="s">
        <v>230</v>
      </c>
      <c r="X37" s="464"/>
      <c r="Y37" s="463">
        <v>25</v>
      </c>
      <c r="Z37" s="512"/>
      <c r="AA37" s="310">
        <f t="shared" ref="AA37:AX37" si="61">AA8/$AA8-1</f>
        <v>0</v>
      </c>
      <c r="AB37" s="86">
        <f t="shared" si="61"/>
        <v>-2.7600144567311191E-2</v>
      </c>
      <c r="AC37" s="310">
        <f t="shared" si="61"/>
        <v>-8.619681747539909E-3</v>
      </c>
      <c r="AD37" s="86">
        <f t="shared" si="61"/>
        <v>-0.10091755010008263</v>
      </c>
      <c r="AE37" s="86">
        <f t="shared" si="61"/>
        <v>-2.4520541106014981E-2</v>
      </c>
      <c r="AF37" s="86">
        <f t="shared" si="61"/>
        <v>-5.8149254022462293E-2</v>
      </c>
      <c r="AG37" s="86">
        <f t="shared" si="61"/>
        <v>-8.5441927748172053E-2</v>
      </c>
      <c r="AH37" s="86">
        <f t="shared" si="61"/>
        <v>-0.10222559474927329</v>
      </c>
      <c r="AI37" s="86">
        <f t="shared" si="61"/>
        <v>-0.14408990173333824</v>
      </c>
      <c r="AJ37" s="86">
        <f t="shared" si="61"/>
        <v>-0.14755969399007984</v>
      </c>
      <c r="AK37" s="86">
        <f t="shared" si="61"/>
        <v>-0.14795195537838846</v>
      </c>
      <c r="AL37" s="86">
        <f t="shared" si="61"/>
        <v>-0.17133954036551691</v>
      </c>
      <c r="AM37" s="86">
        <f t="shared" si="61"/>
        <v>-0.18510022138454219</v>
      </c>
      <c r="AN37" s="86">
        <f t="shared" si="61"/>
        <v>-0.21788037563390983</v>
      </c>
      <c r="AO37" s="86">
        <f t="shared" si="61"/>
        <v>-0.19370447802982627</v>
      </c>
      <c r="AP37" s="86">
        <f t="shared" si="61"/>
        <v>-0.19818329937550871</v>
      </c>
      <c r="AQ37" s="86">
        <f t="shared" si="61"/>
        <v>-0.20929217389766597</v>
      </c>
      <c r="AR37" s="86">
        <f t="shared" si="61"/>
        <v>-0.20244388915644163</v>
      </c>
      <c r="AS37" s="86">
        <f t="shared" si="61"/>
        <v>-0.20958049361428566</v>
      </c>
      <c r="AT37" s="86">
        <f t="shared" si="61"/>
        <v>-0.23011281914365767</v>
      </c>
      <c r="AU37" s="86">
        <f t="shared" si="61"/>
        <v>-0.21642373743086252</v>
      </c>
      <c r="AV37" s="86">
        <f t="shared" si="61"/>
        <v>-0.24006821020645541</v>
      </c>
      <c r="AW37" s="86">
        <f t="shared" si="61"/>
        <v>-0.25899917116149285</v>
      </c>
      <c r="AX37" s="86">
        <f t="shared" si="61"/>
        <v>-0.26658457612673525</v>
      </c>
      <c r="AY37" s="86">
        <f t="shared" si="55"/>
        <v>-0.28094034726222261</v>
      </c>
      <c r="AZ37" s="86">
        <f t="shared" si="55"/>
        <v>-0.29760513861355664</v>
      </c>
      <c r="BA37" s="86">
        <f t="shared" si="55"/>
        <v>-0.30607268629061879</v>
      </c>
      <c r="BB37" s="86">
        <f t="shared" si="55"/>
        <v>-0.31148391874999282</v>
      </c>
      <c r="BC37" s="86">
        <f t="shared" ref="BC37:BE37" si="62">BC8/$AA8-1</f>
        <v>-1</v>
      </c>
      <c r="BD37" s="86">
        <f t="shared" si="62"/>
        <v>-1</v>
      </c>
      <c r="BE37" s="86">
        <f t="shared" si="62"/>
        <v>-1</v>
      </c>
      <c r="BF37" s="87"/>
      <c r="BG37" s="87"/>
      <c r="BH37" s="4"/>
      <c r="BI37" s="87"/>
      <c r="BL37" s="499"/>
      <c r="BM37" s="499"/>
      <c r="BN37" s="520"/>
      <c r="BO37" s="499"/>
      <c r="BP37" s="499"/>
      <c r="BQ37" s="499"/>
      <c r="BR37" s="499"/>
      <c r="BS37" s="499"/>
      <c r="BT37" s="499"/>
      <c r="BU37" s="499"/>
      <c r="BV37" s="499"/>
      <c r="BW37" s="499"/>
      <c r="BX37" s="499"/>
      <c r="BY37" s="499"/>
      <c r="BZ37" s="499"/>
      <c r="CA37" s="2"/>
    </row>
    <row r="38" spans="23:79" ht="18.75">
      <c r="W38" s="519" t="s">
        <v>231</v>
      </c>
      <c r="X38" s="464"/>
      <c r="Y38" s="463">
        <v>298</v>
      </c>
      <c r="Z38" s="512"/>
      <c r="AA38" s="310">
        <f t="shared" ref="AA38:AX38" si="63">AA9/$AA9-1</f>
        <v>0</v>
      </c>
      <c r="AB38" s="310">
        <f>AB9/$AA9-1</f>
        <v>-9.4279742418840184E-3</v>
      </c>
      <c r="AC38" s="310">
        <f t="shared" si="63"/>
        <v>-4.3626232756551753E-3</v>
      </c>
      <c r="AD38" s="310">
        <f t="shared" si="63"/>
        <v>-8.6437867294688608E-3</v>
      </c>
      <c r="AE38" s="86">
        <f t="shared" si="63"/>
        <v>3.1383908913158676E-2</v>
      </c>
      <c r="AF38" s="86">
        <f t="shared" si="63"/>
        <v>4.0905856998104895E-2</v>
      </c>
      <c r="AG38" s="86">
        <f t="shared" si="63"/>
        <v>7.6217206857915887E-2</v>
      </c>
      <c r="AH38" s="86">
        <f t="shared" si="63"/>
        <v>0.10095228848181792</v>
      </c>
      <c r="AI38" s="86">
        <f t="shared" si="63"/>
        <v>5.067830769903936E-2</v>
      </c>
      <c r="AJ38" s="86">
        <f t="shared" si="63"/>
        <v>-0.14378818498959756</v>
      </c>
      <c r="AK38" s="86">
        <f t="shared" si="63"/>
        <v>-6.4705723658090908E-2</v>
      </c>
      <c r="AL38" s="86">
        <f t="shared" si="63"/>
        <v>-0.17650392840218254</v>
      </c>
      <c r="AM38" s="86">
        <f t="shared" si="63"/>
        <v>-0.19324487545693214</v>
      </c>
      <c r="AN38" s="86">
        <f t="shared" si="63"/>
        <v>-0.19762161347461693</v>
      </c>
      <c r="AO38" s="86">
        <f t="shared" si="63"/>
        <v>-0.2024344209203699</v>
      </c>
      <c r="AP38" s="86">
        <f t="shared" si="63"/>
        <v>-0.21567795093274811</v>
      </c>
      <c r="AQ38" s="86">
        <f t="shared" si="63"/>
        <v>-0.21807290472672369</v>
      </c>
      <c r="AR38" s="86">
        <f t="shared" si="63"/>
        <v>-0.23738161622137244</v>
      </c>
      <c r="AS38" s="86">
        <f t="shared" si="63"/>
        <v>-0.26131297840848566</v>
      </c>
      <c r="AT38" s="86">
        <f t="shared" si="63"/>
        <v>-0.28039107673387365</v>
      </c>
      <c r="AU38" s="86">
        <f t="shared" si="63"/>
        <v>-0.29770103221841593</v>
      </c>
      <c r="AV38" s="86">
        <f t="shared" si="63"/>
        <v>-0.31158940949966407</v>
      </c>
      <c r="AW38" s="86">
        <f t="shared" si="63"/>
        <v>-0.3222589364831967</v>
      </c>
      <c r="AX38" s="86">
        <f t="shared" si="63"/>
        <v>-0.31997250096116914</v>
      </c>
      <c r="AY38" s="86">
        <f t="shared" si="55"/>
        <v>-0.33208410651086817</v>
      </c>
      <c r="AZ38" s="86">
        <f t="shared" si="55"/>
        <v>-0.343823102281691</v>
      </c>
      <c r="BA38" s="86">
        <f t="shared" si="55"/>
        <v>-0.35515638451431208</v>
      </c>
      <c r="BB38" s="86">
        <f t="shared" si="55"/>
        <v>-0.35595202441244056</v>
      </c>
      <c r="BC38" s="86">
        <f t="shared" ref="BC38:BE38" si="64">BC9/$AA9-1</f>
        <v>-1</v>
      </c>
      <c r="BD38" s="86">
        <f t="shared" si="64"/>
        <v>-1</v>
      </c>
      <c r="BE38" s="86">
        <f t="shared" si="64"/>
        <v>-1</v>
      </c>
      <c r="BF38" s="87"/>
      <c r="BG38" s="87"/>
      <c r="BH38" s="4"/>
      <c r="BI38" s="87"/>
      <c r="BL38" s="521"/>
      <c r="BM38" s="522"/>
      <c r="BN38" s="497"/>
      <c r="BO38" s="523"/>
      <c r="BP38" s="523"/>
      <c r="BQ38" s="523"/>
      <c r="BR38" s="523"/>
      <c r="BS38" s="523"/>
      <c r="BT38" s="523"/>
      <c r="BU38" s="523"/>
      <c r="BV38" s="523"/>
      <c r="BW38" s="523"/>
      <c r="BX38" s="523"/>
      <c r="BY38" s="523"/>
      <c r="BZ38" s="523"/>
      <c r="CA38" s="4"/>
    </row>
    <row r="39" spans="23:79" ht="15.75">
      <c r="W39" s="524" t="s">
        <v>232</v>
      </c>
      <c r="X39" s="477"/>
      <c r="Y39" s="463"/>
      <c r="Z39" s="512"/>
      <c r="AA39" s="310">
        <f>AA10/$AA10-1</f>
        <v>0</v>
      </c>
      <c r="AB39" s="86">
        <f>AB10/$AA10-1</f>
        <v>0.10581172541317185</v>
      </c>
      <c r="AC39" s="86">
        <f>AC10/$AA10-1</f>
        <v>0.16118731058708846</v>
      </c>
      <c r="AD39" s="86">
        <f t="shared" ref="AD39:AZ39" si="65">AD10/$AA10-1</f>
        <v>0.26766531157425777</v>
      </c>
      <c r="AE39" s="86">
        <f t="shared" si="65"/>
        <v>0.40269834317536413</v>
      </c>
      <c r="AF39" s="86">
        <f t="shared" si="65"/>
        <v>0.68216446255536467</v>
      </c>
      <c r="AG39" s="86">
        <f t="shared" si="65"/>
        <v>0.69911566668952063</v>
      </c>
      <c r="AH39" s="86">
        <f t="shared" si="65"/>
        <v>0.67172574932084639</v>
      </c>
      <c r="AI39" s="86">
        <f t="shared" si="65"/>
        <v>0.5195557930868111</v>
      </c>
      <c r="AJ39" s="86">
        <f t="shared" si="65"/>
        <v>0.32878436822755708</v>
      </c>
      <c r="AK39" s="86">
        <f t="shared" si="65"/>
        <v>0.18916942794634273</v>
      </c>
      <c r="AL39" s="86">
        <f t="shared" si="65"/>
        <v>9.8299419497041018E-3</v>
      </c>
      <c r="AM39" s="86">
        <f t="shared" si="65"/>
        <v>-0.10780852620735892</v>
      </c>
      <c r="AN39" s="86">
        <f t="shared" si="65"/>
        <v>-0.12584926653258022</v>
      </c>
      <c r="AO39" s="86">
        <f t="shared" si="65"/>
        <v>-0.22548859331168647</v>
      </c>
      <c r="AP39" s="86">
        <f t="shared" si="65"/>
        <v>-0.20999856255792193</v>
      </c>
      <c r="AQ39" s="86">
        <f t="shared" si="65"/>
        <v>-0.14420414337785514</v>
      </c>
      <c r="AR39" s="86">
        <f t="shared" si="65"/>
        <v>-0.124737366699057</v>
      </c>
      <c r="AS39" s="86">
        <f t="shared" si="65"/>
        <v>-0.1320277294191311</v>
      </c>
      <c r="AT39" s="86">
        <f t="shared" si="65"/>
        <v>-0.18581343487772595</v>
      </c>
      <c r="AU39" s="86">
        <f t="shared" si="65"/>
        <v>-0.10849899476564207</v>
      </c>
      <c r="AV39" s="86">
        <f t="shared" si="65"/>
        <v>-4.1842804229352604E-2</v>
      </c>
      <c r="AW39" s="86">
        <f t="shared" si="65"/>
        <v>3.3292686530017157E-2</v>
      </c>
      <c r="AX39" s="86">
        <f t="shared" si="65"/>
        <v>0.1057689673192912</v>
      </c>
      <c r="AY39" s="86">
        <f t="shared" si="65"/>
        <v>0.19688704702703963</v>
      </c>
      <c r="AZ39" s="86">
        <f t="shared" si="65"/>
        <v>0.28059291472399939</v>
      </c>
      <c r="BA39" s="86">
        <f>BA10/$AA10-1</f>
        <v>0.37936821625734107</v>
      </c>
      <c r="BB39" s="86">
        <f t="shared" ref="BB39" si="66">BB10/$AA10-1</f>
        <v>0.46620975223981809</v>
      </c>
      <c r="BC39" s="86">
        <f t="shared" ref="BC39:BD39" si="67">BC10/$AA10-1</f>
        <v>-1</v>
      </c>
      <c r="BD39" s="86">
        <f t="shared" si="67"/>
        <v>-1</v>
      </c>
      <c r="BE39" s="86">
        <f>BE10/$AA10-1</f>
        <v>-1</v>
      </c>
      <c r="BF39" s="87"/>
      <c r="BG39" s="87"/>
      <c r="BH39" s="4"/>
      <c r="BI39" s="87"/>
      <c r="BL39" s="521"/>
      <c r="BM39" s="522"/>
      <c r="BN39" s="497"/>
      <c r="BO39" s="523"/>
      <c r="BP39" s="523"/>
      <c r="BQ39" s="523"/>
      <c r="BR39" s="523"/>
      <c r="BS39" s="523"/>
      <c r="BT39" s="523"/>
      <c r="BU39" s="523"/>
      <c r="BV39" s="523"/>
      <c r="BW39" s="523"/>
      <c r="BX39" s="523"/>
      <c r="BY39" s="523"/>
      <c r="BZ39" s="523"/>
      <c r="CA39" s="4"/>
    </row>
    <row r="40" spans="23:79" ht="28.5">
      <c r="W40" s="525"/>
      <c r="X40" s="480" t="s">
        <v>233</v>
      </c>
      <c r="Y40" s="481" t="s">
        <v>234</v>
      </c>
      <c r="Z40" s="512"/>
      <c r="AA40" s="310">
        <f t="shared" ref="AA40:AX40" si="68">AA11/$AA11-1</f>
        <v>0</v>
      </c>
      <c r="AB40" s="86">
        <f>AB11/$AA11-1</f>
        <v>8.8957790566543293E-2</v>
      </c>
      <c r="AC40" s="86">
        <f t="shared" si="68"/>
        <v>0.11516937535412164</v>
      </c>
      <c r="AD40" s="86">
        <f t="shared" si="68"/>
        <v>0.13788637322829</v>
      </c>
      <c r="AE40" s="86">
        <f t="shared" si="68"/>
        <v>0.32133352895417455</v>
      </c>
      <c r="AF40" s="86">
        <f t="shared" si="68"/>
        <v>0.5825194999564387</v>
      </c>
      <c r="AG40" s="86">
        <f t="shared" si="68"/>
        <v>0.54391343574429252</v>
      </c>
      <c r="AH40" s="86">
        <f t="shared" si="68"/>
        <v>0.53378842393750525</v>
      </c>
      <c r="AI40" s="86">
        <f t="shared" si="68"/>
        <v>0.49018583666207349</v>
      </c>
      <c r="AJ40" s="86">
        <f t="shared" si="68"/>
        <v>0.52948794720372439</v>
      </c>
      <c r="AK40" s="86">
        <f t="shared" si="68"/>
        <v>0.4343179555532457</v>
      </c>
      <c r="AL40" s="86">
        <f t="shared" si="68"/>
        <v>0.22157562694254707</v>
      </c>
      <c r="AM40" s="86">
        <f t="shared" si="68"/>
        <v>1.9085866344463076E-2</v>
      </c>
      <c r="AN40" s="86">
        <f t="shared" si="68"/>
        <v>1.8582052171343788E-2</v>
      </c>
      <c r="AO40" s="86">
        <f t="shared" si="68"/>
        <v>-0.22039434310002493</v>
      </c>
      <c r="AP40" s="86">
        <f t="shared" si="68"/>
        <v>-0.19774167114204011</v>
      </c>
      <c r="AQ40" s="86">
        <f t="shared" si="68"/>
        <v>-8.1924573706925297E-2</v>
      </c>
      <c r="AR40" s="86">
        <f t="shared" si="68"/>
        <v>4.8635729286852669E-2</v>
      </c>
      <c r="AS40" s="86">
        <f t="shared" si="68"/>
        <v>0.21042896135601907</v>
      </c>
      <c r="AT40" s="86">
        <f t="shared" si="68"/>
        <v>0.31414253647892276</v>
      </c>
      <c r="AU40" s="86">
        <f t="shared" si="68"/>
        <v>0.46276512922992374</v>
      </c>
      <c r="AV40" s="86">
        <f t="shared" si="68"/>
        <v>0.63639154490484007</v>
      </c>
      <c r="AW40" s="86">
        <f t="shared" si="68"/>
        <v>0.84208094119946608</v>
      </c>
      <c r="AX40" s="801">
        <f t="shared" si="68"/>
        <v>1.014432691184771</v>
      </c>
      <c r="AY40" s="801">
        <f t="shared" ref="AY40:BB44" si="69">AY11/$AA11-1</f>
        <v>1.2448553277848173</v>
      </c>
      <c r="AZ40" s="801">
        <f t="shared" si="69"/>
        <v>1.4630831168546856</v>
      </c>
      <c r="BA40" s="801">
        <f t="shared" si="69"/>
        <v>1.6687519807719129</v>
      </c>
      <c r="BB40" s="801">
        <f t="shared" si="69"/>
        <v>1.8708233221947563</v>
      </c>
      <c r="BC40" s="86">
        <f t="shared" ref="BC40:BE40" si="70">BC11/$AA11-1</f>
        <v>-1</v>
      </c>
      <c r="BD40" s="86">
        <f t="shared" si="70"/>
        <v>-1</v>
      </c>
      <c r="BE40" s="86">
        <f t="shared" si="70"/>
        <v>-1</v>
      </c>
      <c r="BF40" s="87"/>
      <c r="BG40" s="87"/>
      <c r="BH40" s="4"/>
      <c r="BI40" s="87"/>
      <c r="BL40" s="521"/>
      <c r="BM40" s="522"/>
      <c r="BN40" s="523"/>
      <c r="BO40" s="523"/>
      <c r="BP40" s="523"/>
      <c r="BQ40" s="523"/>
      <c r="BR40" s="523"/>
      <c r="BS40" s="523"/>
      <c r="BT40" s="523"/>
      <c r="BU40" s="523"/>
      <c r="BV40" s="523"/>
      <c r="BW40" s="523"/>
      <c r="BX40" s="523"/>
      <c r="BY40" s="523"/>
      <c r="BZ40" s="523"/>
      <c r="CA40" s="4"/>
    </row>
    <row r="41" spans="23:79" ht="28.5">
      <c r="W41" s="525"/>
      <c r="X41" s="480" t="s">
        <v>235</v>
      </c>
      <c r="Y41" s="481" t="s">
        <v>236</v>
      </c>
      <c r="Z41" s="512"/>
      <c r="AA41" s="310">
        <f t="shared" ref="AA41:AX41" si="71">AA12/$AA12-1</f>
        <v>0</v>
      </c>
      <c r="AB41" s="86">
        <f t="shared" si="71"/>
        <v>0.14797040261001193</v>
      </c>
      <c r="AC41" s="86">
        <f t="shared" si="71"/>
        <v>0.16484851353830776</v>
      </c>
      <c r="AD41" s="86">
        <f t="shared" si="71"/>
        <v>0.6733898337656361</v>
      </c>
      <c r="AE41" s="86">
        <f t="shared" si="71"/>
        <v>1.0557954533645075</v>
      </c>
      <c r="AF41" s="86">
        <f t="shared" si="71"/>
        <v>1.6929366132771735</v>
      </c>
      <c r="AG41" s="86">
        <f t="shared" si="71"/>
        <v>1.7920693201569486</v>
      </c>
      <c r="AH41" s="86">
        <f t="shared" si="71"/>
        <v>2.056028156115203</v>
      </c>
      <c r="AI41" s="86">
        <f t="shared" si="71"/>
        <v>1.5336775830373477</v>
      </c>
      <c r="AJ41" s="86">
        <f t="shared" si="71"/>
        <v>1.0060352094862339</v>
      </c>
      <c r="AK41" s="86">
        <f t="shared" si="71"/>
        <v>0.81565474780023761</v>
      </c>
      <c r="AL41" s="86">
        <f t="shared" si="71"/>
        <v>0.51063102193851773</v>
      </c>
      <c r="AM41" s="86">
        <f t="shared" si="71"/>
        <v>0.40679287516260709</v>
      </c>
      <c r="AN41" s="86">
        <f t="shared" si="71"/>
        <v>0.35399913292164986</v>
      </c>
      <c r="AO41" s="86">
        <f t="shared" si="71"/>
        <v>0.40942324462616742</v>
      </c>
      <c r="AP41" s="86">
        <f t="shared" si="71"/>
        <v>0.31869657888976288</v>
      </c>
      <c r="AQ41" s="86">
        <f t="shared" si="71"/>
        <v>0.37610702425455944</v>
      </c>
      <c r="AR41" s="86">
        <f t="shared" si="71"/>
        <v>0.21065716409355528</v>
      </c>
      <c r="AS41" s="86">
        <f t="shared" si="71"/>
        <v>-0.1217094544439451</v>
      </c>
      <c r="AT41" s="86">
        <f t="shared" si="71"/>
        <v>-0.38114590892502365</v>
      </c>
      <c r="AU41" s="86">
        <f t="shared" si="71"/>
        <v>-0.35015305352667914</v>
      </c>
      <c r="AV41" s="86">
        <f t="shared" si="71"/>
        <v>-0.42571118080215031</v>
      </c>
      <c r="AW41" s="86">
        <f t="shared" si="71"/>
        <v>-0.4745112386269924</v>
      </c>
      <c r="AX41" s="86">
        <f t="shared" si="71"/>
        <v>-0.49840814126899713</v>
      </c>
      <c r="AY41" s="86">
        <f t="shared" si="69"/>
        <v>-0.4859655237894599</v>
      </c>
      <c r="AZ41" s="86">
        <f t="shared" si="69"/>
        <v>-0.49411939894066026</v>
      </c>
      <c r="BA41" s="86">
        <f t="shared" si="69"/>
        <v>-0.483839295933706</v>
      </c>
      <c r="BB41" s="86">
        <f t="shared" si="69"/>
        <v>-0.46278131285349355</v>
      </c>
      <c r="BC41" s="86">
        <f t="shared" ref="BC41:BE41" si="72">BC12/$AA12-1</f>
        <v>-1</v>
      </c>
      <c r="BD41" s="86">
        <f t="shared" si="72"/>
        <v>-1</v>
      </c>
      <c r="BE41" s="86">
        <f t="shared" si="72"/>
        <v>-1</v>
      </c>
      <c r="BF41" s="87"/>
      <c r="BG41" s="87"/>
      <c r="BH41" s="4"/>
      <c r="BI41" s="87"/>
      <c r="BL41" s="521"/>
      <c r="BM41" s="522"/>
      <c r="BN41" s="523"/>
      <c r="BO41" s="523"/>
      <c r="BP41" s="523"/>
      <c r="BQ41" s="523"/>
      <c r="BR41" s="523"/>
      <c r="BS41" s="523"/>
      <c r="BT41" s="523"/>
      <c r="BU41" s="523"/>
      <c r="BV41" s="523"/>
      <c r="BW41" s="523"/>
      <c r="BX41" s="523"/>
      <c r="BY41" s="523"/>
      <c r="BZ41" s="523"/>
      <c r="CA41" s="4"/>
    </row>
    <row r="42" spans="23:79" ht="18.75" customHeight="1">
      <c r="W42" s="525"/>
      <c r="X42" s="482" t="s">
        <v>237</v>
      </c>
      <c r="Y42" s="465">
        <v>22800</v>
      </c>
      <c r="Z42" s="512"/>
      <c r="AA42" s="310">
        <f t="shared" ref="AA42:AX42" si="73">AA13/$AA13-1</f>
        <v>0</v>
      </c>
      <c r="AB42" s="86">
        <f t="shared" si="73"/>
        <v>0.10552257582449287</v>
      </c>
      <c r="AC42" s="86">
        <f t="shared" si="73"/>
        <v>0.21678907795562519</v>
      </c>
      <c r="AD42" s="86">
        <f t="shared" si="73"/>
        <v>0.2219365903711934</v>
      </c>
      <c r="AE42" s="86">
        <f t="shared" si="73"/>
        <v>0.16886179869525741</v>
      </c>
      <c r="AF42" s="86">
        <f t="shared" si="73"/>
        <v>0.27995605106481269</v>
      </c>
      <c r="AG42" s="86">
        <f t="shared" si="73"/>
        <v>0.32467666935426065</v>
      </c>
      <c r="AH42" s="86">
        <f t="shared" si="73"/>
        <v>0.12921879944927772</v>
      </c>
      <c r="AI42" s="86">
        <f t="shared" si="73"/>
        <v>2.9107341460523184E-2</v>
      </c>
      <c r="AJ42" s="86">
        <f t="shared" si="73"/>
        <v>-0.28587028876379506</v>
      </c>
      <c r="AK42" s="86">
        <f t="shared" si="73"/>
        <v>-0.45281551006819842</v>
      </c>
      <c r="AL42" s="86">
        <f t="shared" si="73"/>
        <v>-0.52793900434169694</v>
      </c>
      <c r="AM42" s="86">
        <f t="shared" si="73"/>
        <v>-0.55366150889473265</v>
      </c>
      <c r="AN42" s="86">
        <f t="shared" si="73"/>
        <v>-0.57927771025294872</v>
      </c>
      <c r="AO42" s="86">
        <f t="shared" si="73"/>
        <v>-0.59076469002750531</v>
      </c>
      <c r="AP42" s="86">
        <f t="shared" si="73"/>
        <v>-0.60677206706906639</v>
      </c>
      <c r="AQ42" s="86">
        <f t="shared" si="73"/>
        <v>-0.59308374444006773</v>
      </c>
      <c r="AR42" s="86">
        <f t="shared" si="73"/>
        <v>-0.63164001009659065</v>
      </c>
      <c r="AS42" s="86">
        <f t="shared" si="73"/>
        <v>-0.67493027176198206</v>
      </c>
      <c r="AT42" s="86">
        <f t="shared" si="73"/>
        <v>-0.80960154693740694</v>
      </c>
      <c r="AU42" s="86">
        <f t="shared" si="73"/>
        <v>-0.81137288197417123</v>
      </c>
      <c r="AV42" s="86">
        <f t="shared" si="73"/>
        <v>-0.82508712038286958</v>
      </c>
      <c r="AW42" s="86">
        <f t="shared" si="73"/>
        <v>-0.82610652674773499</v>
      </c>
      <c r="AX42" s="86">
        <f t="shared" si="73"/>
        <v>-0.83643567147215969</v>
      </c>
      <c r="AY42" s="86">
        <f t="shared" si="69"/>
        <v>-0.83929525920548476</v>
      </c>
      <c r="AZ42" s="86">
        <f t="shared" si="69"/>
        <v>-0.83247462997857036</v>
      </c>
      <c r="BA42" s="86">
        <f t="shared" si="69"/>
        <v>-0.82588154461500729</v>
      </c>
      <c r="BB42" s="86">
        <f t="shared" si="69"/>
        <v>-0.83384157448518459</v>
      </c>
      <c r="BC42" s="86">
        <f t="shared" ref="BC42:BE42" si="74">BC13/$AA13-1</f>
        <v>-1</v>
      </c>
      <c r="BD42" s="86">
        <f t="shared" si="74"/>
        <v>-1</v>
      </c>
      <c r="BE42" s="86">
        <f t="shared" si="74"/>
        <v>-1</v>
      </c>
      <c r="BF42" s="87"/>
      <c r="BG42" s="87"/>
      <c r="BH42" s="4"/>
      <c r="BI42" s="87"/>
      <c r="BL42" s="348"/>
      <c r="BM42" s="527"/>
      <c r="BN42" s="497"/>
      <c r="BO42" s="528"/>
      <c r="BP42" s="528"/>
      <c r="BQ42" s="528"/>
      <c r="BR42" s="528"/>
      <c r="BS42" s="528"/>
      <c r="BT42" s="523"/>
      <c r="BU42" s="523"/>
      <c r="BV42" s="523"/>
      <c r="BW42" s="523"/>
      <c r="BX42" s="523"/>
      <c r="BY42" s="523"/>
      <c r="BZ42" s="523"/>
      <c r="CA42" s="4"/>
    </row>
    <row r="43" spans="23:79" ht="18.75" customHeight="1" thickBot="1">
      <c r="W43" s="529"/>
      <c r="X43" s="484" t="s">
        <v>238</v>
      </c>
      <c r="Y43" s="465">
        <v>17200</v>
      </c>
      <c r="Z43" s="530"/>
      <c r="AA43" s="532">
        <f t="shared" ref="AA43:AX43" si="75">AA14/$AA14-1</f>
        <v>0</v>
      </c>
      <c r="AB43" s="533">
        <f t="shared" si="75"/>
        <v>0</v>
      </c>
      <c r="AC43" s="533">
        <f t="shared" si="75"/>
        <v>0</v>
      </c>
      <c r="AD43" s="533">
        <f t="shared" si="75"/>
        <v>0.33333333333333304</v>
      </c>
      <c r="AE43" s="800">
        <f t="shared" si="75"/>
        <v>1.333333333333333</v>
      </c>
      <c r="AF43" s="800">
        <f t="shared" si="75"/>
        <v>5.1666666666666634</v>
      </c>
      <c r="AG43" s="800">
        <f t="shared" si="75"/>
        <v>4.9047836226749038</v>
      </c>
      <c r="AH43" s="800">
        <f t="shared" si="75"/>
        <v>4.2456337622174773</v>
      </c>
      <c r="AI43" s="800">
        <f t="shared" si="75"/>
        <v>4.7692582387944453</v>
      </c>
      <c r="AJ43" s="800">
        <f t="shared" si="75"/>
        <v>8.6679111890702156</v>
      </c>
      <c r="AK43" s="800">
        <f t="shared" si="75"/>
        <v>7.7633822968169142</v>
      </c>
      <c r="AL43" s="800">
        <f t="shared" si="75"/>
        <v>8.0406081453481075</v>
      </c>
      <c r="AM43" s="800">
        <f t="shared" si="75"/>
        <v>10.391735595586024</v>
      </c>
      <c r="AN43" s="800">
        <f t="shared" si="75"/>
        <v>11.759832449954523</v>
      </c>
      <c r="AO43" s="800">
        <f t="shared" si="75"/>
        <v>13.90464634982799</v>
      </c>
      <c r="AP43" s="800">
        <f t="shared" si="75"/>
        <v>44.132146791215817</v>
      </c>
      <c r="AQ43" s="800">
        <f t="shared" si="75"/>
        <v>41.972095173144382</v>
      </c>
      <c r="AR43" s="800">
        <f t="shared" si="75"/>
        <v>47.660060322886125</v>
      </c>
      <c r="AS43" s="800">
        <f t="shared" si="75"/>
        <v>44.416936239954346</v>
      </c>
      <c r="AT43" s="800">
        <f t="shared" si="75"/>
        <v>40.525957247357923</v>
      </c>
      <c r="AU43" s="800">
        <f t="shared" si="75"/>
        <v>46.217061377636405</v>
      </c>
      <c r="AV43" s="800">
        <f t="shared" si="75"/>
        <v>54.209691409698678</v>
      </c>
      <c r="AW43" s="800">
        <f t="shared" si="75"/>
        <v>45.361822274760257</v>
      </c>
      <c r="AX43" s="800">
        <f t="shared" si="75"/>
        <v>48.593517722437277</v>
      </c>
      <c r="AY43" s="800">
        <f t="shared" si="69"/>
        <v>33.433375358040117</v>
      </c>
      <c r="AZ43" s="800">
        <f>AZ14/$AA14-1</f>
        <v>16.5109978881632</v>
      </c>
      <c r="BA43" s="800">
        <f>BA14/$AA14-1</f>
        <v>18.455324354047665</v>
      </c>
      <c r="BB43" s="800">
        <f t="shared" ref="BB43" si="76">BB14/$AA14-1</f>
        <v>12.792619232384441</v>
      </c>
      <c r="BC43" s="533">
        <f t="shared" ref="BC43" si="77">BC14/$AA14-1</f>
        <v>-1</v>
      </c>
      <c r="BD43" s="533">
        <f>BD14/$AA14-1</f>
        <v>-1</v>
      </c>
      <c r="BE43" s="533">
        <f>BE14/$AA14-1</f>
        <v>-1</v>
      </c>
      <c r="BF43" s="87"/>
      <c r="BG43" s="87"/>
      <c r="BH43" s="4"/>
      <c r="BI43" s="87"/>
      <c r="BL43" s="348"/>
      <c r="BM43" s="527"/>
      <c r="BN43" s="497"/>
      <c r="BO43" s="528"/>
      <c r="BP43" s="528"/>
      <c r="BQ43" s="528"/>
      <c r="BR43" s="528"/>
      <c r="BS43" s="528"/>
      <c r="BT43" s="523"/>
      <c r="BU43" s="523"/>
      <c r="BV43" s="523"/>
      <c r="BW43" s="523"/>
      <c r="BX43" s="523"/>
      <c r="BY43" s="523"/>
      <c r="BZ43" s="523"/>
      <c r="CA43" s="4"/>
    </row>
    <row r="44" spans="23:79" ht="23.25" customHeight="1" thickTop="1">
      <c r="W44" s="534" t="s">
        <v>243</v>
      </c>
      <c r="X44" s="535"/>
      <c r="Y44" s="536"/>
      <c r="Z44" s="537"/>
      <c r="AA44" s="810">
        <f t="shared" ref="AA44:AX44" si="78">AA15/$AA15-1</f>
        <v>0</v>
      </c>
      <c r="AB44" s="538">
        <f t="shared" si="78"/>
        <v>1.0662369811152983E-2</v>
      </c>
      <c r="AC44" s="538">
        <f t="shared" si="78"/>
        <v>2.042211748213818E-2</v>
      </c>
      <c r="AD44" s="538">
        <f t="shared" si="78"/>
        <v>1.4349213953192219E-2</v>
      </c>
      <c r="AE44" s="538">
        <f t="shared" si="78"/>
        <v>6.473137386391481E-2</v>
      </c>
      <c r="AF44" s="538">
        <f t="shared" si="78"/>
        <v>8.1175146742031856E-2</v>
      </c>
      <c r="AG44" s="538">
        <f t="shared" si="78"/>
        <v>9.0914770799302769E-2</v>
      </c>
      <c r="AH44" s="538">
        <f t="shared" si="78"/>
        <v>8.4780569540204631E-2</v>
      </c>
      <c r="AI44" s="538">
        <f t="shared" si="78"/>
        <v>4.6413469320592871E-2</v>
      </c>
      <c r="AJ44" s="538">
        <f t="shared" si="78"/>
        <v>6.446249127102166E-2</v>
      </c>
      <c r="AK44" s="538">
        <f t="shared" si="78"/>
        <v>8.0443777723788745E-2</v>
      </c>
      <c r="AL44" s="538">
        <f t="shared" si="78"/>
        <v>6.0066782361848148E-2</v>
      </c>
      <c r="AM44" s="538">
        <f t="shared" si="78"/>
        <v>7.8604046751891143E-2</v>
      </c>
      <c r="AN44" s="538">
        <f t="shared" si="78"/>
        <v>8.3193295994624439E-2</v>
      </c>
      <c r="AO44" s="538">
        <f t="shared" si="78"/>
        <v>7.6900589814846487E-2</v>
      </c>
      <c r="AP44" s="538">
        <f t="shared" si="78"/>
        <v>8.2114376739673256E-2</v>
      </c>
      <c r="AQ44" s="538">
        <f t="shared" si="78"/>
        <v>6.5758003490143269E-2</v>
      </c>
      <c r="AR44" s="538">
        <f t="shared" si="78"/>
        <v>9.3940988261322689E-2</v>
      </c>
      <c r="AS44" s="538">
        <f t="shared" si="78"/>
        <v>3.7382406693204029E-2</v>
      </c>
      <c r="AT44" s="538">
        <f t="shared" si="78"/>
        <v>-1.972805018288315E-2</v>
      </c>
      <c r="AU44" s="538">
        <f t="shared" si="78"/>
        <v>2.3185690329086794E-2</v>
      </c>
      <c r="AV44" s="538">
        <f t="shared" si="78"/>
        <v>6.307593119699173E-2</v>
      </c>
      <c r="AW44" s="538">
        <f t="shared" si="78"/>
        <v>9.6551649262401895E-2</v>
      </c>
      <c r="AX44" s="538">
        <f t="shared" si="78"/>
        <v>0.10529321149637449</v>
      </c>
      <c r="AY44" s="538">
        <f t="shared" si="69"/>
        <v>6.7764971272403107E-2</v>
      </c>
      <c r="AZ44" s="538">
        <f t="shared" si="69"/>
        <v>3.7983406477167359E-2</v>
      </c>
      <c r="BA44" s="538">
        <f t="shared" si="69"/>
        <v>2.4647394471515538E-2</v>
      </c>
      <c r="BB44" s="538">
        <f t="shared" si="69"/>
        <v>1.4908655612555943E-2</v>
      </c>
      <c r="BC44" s="538">
        <f t="shared" ref="BC44:BE44" si="79">BC15/$AA15-1</f>
        <v>-1</v>
      </c>
      <c r="BD44" s="538">
        <f t="shared" si="79"/>
        <v>-1</v>
      </c>
      <c r="BE44" s="538">
        <f t="shared" si="79"/>
        <v>-1</v>
      </c>
      <c r="BF44" s="87"/>
      <c r="BG44" s="87"/>
      <c r="BH44" s="87"/>
      <c r="BI44" s="87"/>
      <c r="BL44" s="348"/>
      <c r="BM44" s="527"/>
      <c r="BN44" s="497"/>
      <c r="BO44" s="528"/>
      <c r="BP44" s="528"/>
      <c r="BQ44" s="528"/>
      <c r="BR44" s="528"/>
      <c r="BS44" s="528"/>
      <c r="BT44" s="523"/>
      <c r="BU44" s="523"/>
      <c r="BV44" s="523"/>
      <c r="BW44" s="523"/>
      <c r="BX44" s="523"/>
      <c r="BY44" s="523"/>
      <c r="BZ44" s="523"/>
      <c r="CA44" s="4"/>
    </row>
    <row r="45" spans="23:79" ht="15.75">
      <c r="W45" s="499"/>
      <c r="Y45" s="500"/>
      <c r="Z45" s="497"/>
      <c r="AA45" s="501"/>
      <c r="AB45" s="501"/>
      <c r="AC45" s="501"/>
      <c r="AD45" s="501"/>
      <c r="AE45" s="501"/>
      <c r="AF45" s="501"/>
      <c r="AG45" s="501"/>
      <c r="AH45" s="501"/>
      <c r="AI45" s="501"/>
      <c r="AJ45" s="501"/>
      <c r="AK45" s="501"/>
      <c r="AL45" s="501"/>
      <c r="AM45" s="501"/>
      <c r="AN45" s="501"/>
      <c r="AO45" s="501"/>
      <c r="AP45" s="501"/>
      <c r="AQ45" s="4"/>
      <c r="AR45" s="4"/>
      <c r="AS45" s="4"/>
      <c r="AT45" s="4"/>
      <c r="AU45" s="4"/>
      <c r="AV45" s="4"/>
      <c r="AW45" s="4"/>
      <c r="AX45" s="4"/>
      <c r="AY45" s="4"/>
      <c r="AZ45" s="4"/>
      <c r="BA45" s="4"/>
      <c r="BB45" s="4"/>
      <c r="BC45" s="4"/>
      <c r="BD45" s="4"/>
      <c r="BE45" s="4"/>
      <c r="BF45" s="4"/>
      <c r="BG45" s="4"/>
      <c r="BH45" s="4"/>
      <c r="BI45" s="4"/>
    </row>
    <row r="46" spans="23:79" ht="21.75" customHeight="1">
      <c r="W46" s="1" t="s">
        <v>245</v>
      </c>
      <c r="Y46" s="502"/>
      <c r="BF46" s="35"/>
      <c r="BH46" s="4"/>
    </row>
    <row r="47" spans="23:79">
      <c r="W47" s="503" t="s">
        <v>242</v>
      </c>
      <c r="X47" s="504"/>
      <c r="Y47" s="505" t="s">
        <v>0</v>
      </c>
      <c r="Z47" s="506"/>
      <c r="AA47" s="10">
        <v>1990</v>
      </c>
      <c r="AB47" s="10">
        <f t="shared" ref="AB47:BE47" si="80">AA47+1</f>
        <v>1991</v>
      </c>
      <c r="AC47" s="10">
        <f t="shared" si="80"/>
        <v>1992</v>
      </c>
      <c r="AD47" s="10">
        <f t="shared" si="80"/>
        <v>1993</v>
      </c>
      <c r="AE47" s="10">
        <f t="shared" si="80"/>
        <v>1994</v>
      </c>
      <c r="AF47" s="10">
        <f t="shared" si="80"/>
        <v>1995</v>
      </c>
      <c r="AG47" s="10">
        <f t="shared" si="80"/>
        <v>1996</v>
      </c>
      <c r="AH47" s="10">
        <f t="shared" si="80"/>
        <v>1997</v>
      </c>
      <c r="AI47" s="10">
        <f t="shared" si="80"/>
        <v>1998</v>
      </c>
      <c r="AJ47" s="507">
        <f t="shared" si="80"/>
        <v>1999</v>
      </c>
      <c r="AK47" s="507">
        <f t="shared" si="80"/>
        <v>2000</v>
      </c>
      <c r="AL47" s="507">
        <f t="shared" si="80"/>
        <v>2001</v>
      </c>
      <c r="AM47" s="507">
        <f t="shared" si="80"/>
        <v>2002</v>
      </c>
      <c r="AN47" s="10">
        <f t="shared" si="80"/>
        <v>2003</v>
      </c>
      <c r="AO47" s="10">
        <f t="shared" si="80"/>
        <v>2004</v>
      </c>
      <c r="AP47" s="10">
        <f t="shared" si="80"/>
        <v>2005</v>
      </c>
      <c r="AQ47" s="10">
        <f t="shared" si="80"/>
        <v>2006</v>
      </c>
      <c r="AR47" s="37">
        <f t="shared" si="80"/>
        <v>2007</v>
      </c>
      <c r="AS47" s="508">
        <f t="shared" si="80"/>
        <v>2008</v>
      </c>
      <c r="AT47" s="10">
        <f t="shared" si="80"/>
        <v>2009</v>
      </c>
      <c r="AU47" s="508">
        <f t="shared" si="80"/>
        <v>2010</v>
      </c>
      <c r="AV47" s="507">
        <f t="shared" si="80"/>
        <v>2011</v>
      </c>
      <c r="AW47" s="10">
        <f t="shared" si="80"/>
        <v>2012</v>
      </c>
      <c r="AX47" s="10">
        <f t="shared" si="80"/>
        <v>2013</v>
      </c>
      <c r="AY47" s="37">
        <f t="shared" si="80"/>
        <v>2014</v>
      </c>
      <c r="AZ47" s="37">
        <f t="shared" si="80"/>
        <v>2015</v>
      </c>
      <c r="BA47" s="10">
        <f t="shared" si="80"/>
        <v>2016</v>
      </c>
      <c r="BB47" s="10">
        <f t="shared" si="80"/>
        <v>2017</v>
      </c>
      <c r="BC47" s="10">
        <f t="shared" si="80"/>
        <v>2018</v>
      </c>
      <c r="BD47" s="507">
        <f t="shared" si="80"/>
        <v>2019</v>
      </c>
      <c r="BE47" s="10">
        <f t="shared" si="80"/>
        <v>2020</v>
      </c>
      <c r="BH47" s="4"/>
    </row>
    <row r="48" spans="23:79" ht="18.75">
      <c r="W48" s="511" t="s">
        <v>227</v>
      </c>
      <c r="X48" s="464"/>
      <c r="Y48" s="463">
        <v>1</v>
      </c>
      <c r="Z48" s="543"/>
      <c r="AA48" s="543"/>
      <c r="AB48" s="543"/>
      <c r="AC48" s="543"/>
      <c r="AD48" s="543"/>
      <c r="AE48" s="543"/>
      <c r="AF48" s="543"/>
      <c r="AG48" s="543"/>
      <c r="AH48" s="543"/>
      <c r="AI48" s="543"/>
      <c r="AJ48" s="543"/>
      <c r="AK48" s="543"/>
      <c r="AL48" s="543"/>
      <c r="AM48" s="543"/>
      <c r="AN48" s="543"/>
      <c r="AO48" s="543"/>
      <c r="AP48" s="310">
        <f t="shared" ref="AP48:AP58" si="81">AP5/$AP5-1</f>
        <v>0</v>
      </c>
      <c r="AQ48" s="86">
        <f t="shared" ref="AQ48:AX48" si="82">AQ5/$AP5-1</f>
        <v>-1.7510489630804149E-2</v>
      </c>
      <c r="AR48" s="86">
        <f t="shared" si="82"/>
        <v>1.0022861132596317E-2</v>
      </c>
      <c r="AS48" s="86">
        <f t="shared" si="82"/>
        <v>-4.4787870644603767E-2</v>
      </c>
      <c r="AT48" s="86">
        <f t="shared" si="82"/>
        <v>-9.8530078330853366E-2</v>
      </c>
      <c r="AU48" s="86">
        <f t="shared" si="82"/>
        <v>-5.8319778171805003E-2</v>
      </c>
      <c r="AV48" s="86">
        <f t="shared" si="82"/>
        <v>-1.9605356879791147E-2</v>
      </c>
      <c r="AW48" s="86">
        <f t="shared" si="82"/>
        <v>1.230255281155368E-2</v>
      </c>
      <c r="AX48" s="86">
        <f t="shared" si="82"/>
        <v>1.9153765123314903E-2</v>
      </c>
      <c r="AY48" s="86">
        <f t="shared" ref="AY48:BB52" si="83">AY5/$AP5-1</f>
        <v>-1.9603865846253288E-2</v>
      </c>
      <c r="AZ48" s="86">
        <f>AZ5/$AP5-1</f>
        <v>-5.0439722768878759E-2</v>
      </c>
      <c r="BA48" s="86">
        <f>BA5/$AP5-1</f>
        <v>-6.5741850355948817E-2</v>
      </c>
      <c r="BB48" s="86">
        <f t="shared" ref="BB48" si="84">BB5/$AP5-1</f>
        <v>-7.7529459106301268E-2</v>
      </c>
      <c r="BC48" s="86">
        <f t="shared" ref="BC48" si="85">BC5/$AP5-1</f>
        <v>-1</v>
      </c>
      <c r="BD48" s="86">
        <f>BD5/$AP5-1</f>
        <v>-1</v>
      </c>
      <c r="BE48" s="86">
        <f>BE5/$AP5-1</f>
        <v>-1</v>
      </c>
      <c r="BF48" s="2"/>
      <c r="BG48" s="2"/>
      <c r="BH48" s="4"/>
      <c r="BI48" s="2"/>
    </row>
    <row r="49" spans="23:79" ht="15.75">
      <c r="W49" s="513"/>
      <c r="X49" s="470" t="s">
        <v>228</v>
      </c>
      <c r="Y49" s="463">
        <v>1</v>
      </c>
      <c r="Z49" s="512"/>
      <c r="AA49" s="543"/>
      <c r="AB49" s="543"/>
      <c r="AC49" s="543"/>
      <c r="AD49" s="543"/>
      <c r="AE49" s="543"/>
      <c r="AF49" s="543"/>
      <c r="AG49" s="543"/>
      <c r="AH49" s="543"/>
      <c r="AI49" s="543"/>
      <c r="AJ49" s="543"/>
      <c r="AK49" s="543"/>
      <c r="AL49" s="543"/>
      <c r="AM49" s="543"/>
      <c r="AN49" s="543"/>
      <c r="AO49" s="543"/>
      <c r="AP49" s="310">
        <f t="shared" si="81"/>
        <v>0</v>
      </c>
      <c r="AQ49" s="86">
        <f t="shared" ref="AQ49:AX52" si="86">AQ6/$AP6-1</f>
        <v>-1.755571359935626E-2</v>
      </c>
      <c r="AR49" s="86">
        <f t="shared" si="86"/>
        <v>1.2260000509473956E-2</v>
      </c>
      <c r="AS49" s="86">
        <f t="shared" si="86"/>
        <v>-4.3975800150453548E-2</v>
      </c>
      <c r="AT49" s="86">
        <f t="shared" si="86"/>
        <v>-9.386975211987636E-2</v>
      </c>
      <c r="AU49" s="86">
        <f t="shared" si="86"/>
        <v>-5.1809280250149747E-2</v>
      </c>
      <c r="AV49" s="310">
        <f t="shared" si="86"/>
        <v>-9.3991011679416259E-3</v>
      </c>
      <c r="AW49" s="86">
        <f t="shared" si="86"/>
        <v>2.3392812837888632E-2</v>
      </c>
      <c r="AX49" s="86">
        <f t="shared" si="86"/>
        <v>2.9679842986594762E-2</v>
      </c>
      <c r="AY49" s="86">
        <f t="shared" si="83"/>
        <v>-1.0740959966838215E-2</v>
      </c>
      <c r="AZ49" s="86">
        <f t="shared" si="83"/>
        <v>-4.3196744504505835E-2</v>
      </c>
      <c r="BA49" s="86">
        <f t="shared" si="83"/>
        <v>-5.9818464265944615E-2</v>
      </c>
      <c r="BB49" s="86">
        <f t="shared" si="83"/>
        <v>-7.3037498979954485E-2</v>
      </c>
      <c r="BC49" s="86">
        <f t="shared" ref="BC49:BE49" si="87">BC6/$AP6-1</f>
        <v>-1</v>
      </c>
      <c r="BD49" s="86">
        <f t="shared" si="87"/>
        <v>-1</v>
      </c>
      <c r="BE49" s="86">
        <f t="shared" si="87"/>
        <v>-1</v>
      </c>
      <c r="BF49" s="2"/>
      <c r="BG49" s="2"/>
      <c r="BH49" s="4"/>
      <c r="BI49" s="2"/>
    </row>
    <row r="50" spans="23:79" ht="15.75">
      <c r="W50" s="516"/>
      <c r="X50" s="473" t="s">
        <v>229</v>
      </c>
      <c r="Y50" s="463">
        <v>1</v>
      </c>
      <c r="Z50" s="512"/>
      <c r="AA50" s="543"/>
      <c r="AB50" s="543"/>
      <c r="AC50" s="543"/>
      <c r="AD50" s="543"/>
      <c r="AE50" s="543"/>
      <c r="AF50" s="543"/>
      <c r="AG50" s="543"/>
      <c r="AH50" s="543"/>
      <c r="AI50" s="543"/>
      <c r="AJ50" s="543"/>
      <c r="AK50" s="543"/>
      <c r="AL50" s="543"/>
      <c r="AM50" s="543"/>
      <c r="AN50" s="543"/>
      <c r="AO50" s="543"/>
      <c r="AP50" s="310">
        <f t="shared" si="81"/>
        <v>0</v>
      </c>
      <c r="AQ50" s="86">
        <f t="shared" si="86"/>
        <v>-1.6919268847980784E-2</v>
      </c>
      <c r="AR50" s="86">
        <f t="shared" si="86"/>
        <v>-1.9223649866502157E-2</v>
      </c>
      <c r="AS50" s="86">
        <f t="shared" si="86"/>
        <v>-5.540420902954446E-2</v>
      </c>
      <c r="AT50" s="86">
        <f t="shared" si="86"/>
        <v>-0.15945533099837372</v>
      </c>
      <c r="AU50" s="86">
        <f t="shared" si="86"/>
        <v>-0.14343264643710518</v>
      </c>
      <c r="AV50" s="86">
        <f t="shared" si="86"/>
        <v>-0.15303350758930678</v>
      </c>
      <c r="AW50" s="86">
        <f t="shared" si="86"/>
        <v>-0.13268233958963704</v>
      </c>
      <c r="AX50" s="86">
        <f t="shared" si="86"/>
        <v>-0.11845547602975592</v>
      </c>
      <c r="AY50" s="86">
        <f t="shared" si="83"/>
        <v>-0.13547017125636451</v>
      </c>
      <c r="AZ50" s="86">
        <f t="shared" si="83"/>
        <v>-0.1451284335683245</v>
      </c>
      <c r="BA50" s="86">
        <f t="shared" si="83"/>
        <v>-0.14317930383951505</v>
      </c>
      <c r="BB50" s="86">
        <f t="shared" si="83"/>
        <v>-0.13625363275437885</v>
      </c>
      <c r="BC50" s="86">
        <f t="shared" ref="BC50:BE50" si="88">BC7/$AP7-1</f>
        <v>-1</v>
      </c>
      <c r="BD50" s="86">
        <f t="shared" si="88"/>
        <v>-1</v>
      </c>
      <c r="BE50" s="86">
        <f t="shared" si="88"/>
        <v>-1</v>
      </c>
      <c r="BF50" s="2"/>
      <c r="BG50" s="2"/>
      <c r="BH50" s="4"/>
      <c r="BI50" s="2"/>
    </row>
    <row r="51" spans="23:79" ht="18.75">
      <c r="W51" s="519" t="s">
        <v>230</v>
      </c>
      <c r="X51" s="464"/>
      <c r="Y51" s="463">
        <v>25</v>
      </c>
      <c r="Z51" s="543"/>
      <c r="AA51" s="543"/>
      <c r="AB51" s="543"/>
      <c r="AC51" s="543"/>
      <c r="AD51" s="543"/>
      <c r="AE51" s="543"/>
      <c r="AF51" s="543"/>
      <c r="AG51" s="543"/>
      <c r="AH51" s="543"/>
      <c r="AI51" s="543"/>
      <c r="AJ51" s="543"/>
      <c r="AK51" s="543"/>
      <c r="AL51" s="543"/>
      <c r="AM51" s="543"/>
      <c r="AN51" s="543"/>
      <c r="AO51" s="543"/>
      <c r="AP51" s="310">
        <f t="shared" si="81"/>
        <v>0</v>
      </c>
      <c r="AQ51" s="86">
        <f t="shared" si="86"/>
        <v>-1.3854631006694151E-2</v>
      </c>
      <c r="AR51" s="310">
        <f t="shared" si="86"/>
        <v>-5.3136705404297491E-3</v>
      </c>
      <c r="AS51" s="86">
        <f t="shared" si="86"/>
        <v>-1.4214214083967391E-2</v>
      </c>
      <c r="AT51" s="86">
        <f t="shared" si="86"/>
        <v>-3.9821470098191702E-2</v>
      </c>
      <c r="AU51" s="86">
        <f t="shared" si="86"/>
        <v>-2.2748887671143914E-2</v>
      </c>
      <c r="AV51" s="86">
        <f t="shared" si="86"/>
        <v>-5.2237513634132093E-2</v>
      </c>
      <c r="AW51" s="86">
        <f t="shared" si="86"/>
        <v>-7.5847599256311127E-2</v>
      </c>
      <c r="AX51" s="86">
        <f t="shared" si="86"/>
        <v>-8.5307872357800019E-2</v>
      </c>
      <c r="AY51" s="86">
        <f t="shared" si="83"/>
        <v>-0.10321192838994109</v>
      </c>
      <c r="AZ51" s="86">
        <f t="shared" si="83"/>
        <v>-0.1239957201697266</v>
      </c>
      <c r="BA51" s="86">
        <f t="shared" si="83"/>
        <v>-0.13455617328883385</v>
      </c>
      <c r="BB51" s="86">
        <f t="shared" si="83"/>
        <v>-0.14130488836942467</v>
      </c>
      <c r="BC51" s="86">
        <f t="shared" ref="BC51:BE51" si="89">BC8/$AP8-1</f>
        <v>-1</v>
      </c>
      <c r="BD51" s="86">
        <f t="shared" si="89"/>
        <v>-1</v>
      </c>
      <c r="BE51" s="86">
        <f t="shared" si="89"/>
        <v>-1</v>
      </c>
      <c r="BF51" s="87"/>
      <c r="BG51" s="87"/>
      <c r="BH51" s="4"/>
      <c r="BI51" s="87"/>
      <c r="BL51" s="499"/>
      <c r="BM51" s="499"/>
      <c r="BN51" s="520"/>
      <c r="BO51" s="499"/>
      <c r="BP51" s="499"/>
      <c r="BQ51" s="499"/>
      <c r="BR51" s="499"/>
      <c r="BS51" s="499"/>
      <c r="BT51" s="499"/>
      <c r="BU51" s="499"/>
      <c r="BV51" s="499"/>
      <c r="BW51" s="499"/>
      <c r="BX51" s="499"/>
      <c r="BY51" s="499"/>
      <c r="BZ51" s="499"/>
      <c r="CA51" s="2"/>
    </row>
    <row r="52" spans="23:79" ht="18.75">
      <c r="W52" s="519" t="s">
        <v>231</v>
      </c>
      <c r="X52" s="464"/>
      <c r="Y52" s="463">
        <v>298</v>
      </c>
      <c r="Z52" s="543"/>
      <c r="AA52" s="543"/>
      <c r="AB52" s="543"/>
      <c r="AC52" s="543"/>
      <c r="AD52" s="543"/>
      <c r="AE52" s="543"/>
      <c r="AF52" s="543"/>
      <c r="AG52" s="543"/>
      <c r="AH52" s="543"/>
      <c r="AI52" s="543"/>
      <c r="AJ52" s="543"/>
      <c r="AK52" s="543"/>
      <c r="AL52" s="543"/>
      <c r="AM52" s="543"/>
      <c r="AN52" s="543"/>
      <c r="AO52" s="543"/>
      <c r="AP52" s="310">
        <f t="shared" si="81"/>
        <v>0</v>
      </c>
      <c r="AQ52" s="310">
        <f t="shared" si="86"/>
        <v>-3.0535336815071812E-3</v>
      </c>
      <c r="AR52" s="86">
        <f t="shared" si="86"/>
        <v>-2.7671879573493041E-2</v>
      </c>
      <c r="AS52" s="86">
        <f t="shared" si="86"/>
        <v>-5.81840425498793E-2</v>
      </c>
      <c r="AT52" s="86">
        <f t="shared" si="86"/>
        <v>-8.2508359771454876E-2</v>
      </c>
      <c r="AU52" s="86">
        <f t="shared" si="86"/>
        <v>-0.10457831879546553</v>
      </c>
      <c r="AV52" s="86">
        <f t="shared" si="86"/>
        <v>-0.12228581190721055</v>
      </c>
      <c r="AW52" s="86">
        <f t="shared" si="86"/>
        <v>-0.13588931444321772</v>
      </c>
      <c r="AX52" s="86">
        <f t="shared" si="86"/>
        <v>-0.13297414009009745</v>
      </c>
      <c r="AY52" s="86">
        <f t="shared" si="83"/>
        <v>-0.14841627328538709</v>
      </c>
      <c r="AZ52" s="86">
        <f t="shared" si="83"/>
        <v>-0.16338333405434458</v>
      </c>
      <c r="BA52" s="86">
        <f t="shared" si="83"/>
        <v>-0.17783311555175263</v>
      </c>
      <c r="BB52" s="86">
        <f t="shared" si="83"/>
        <v>-0.17884754565616523</v>
      </c>
      <c r="BC52" s="86">
        <f t="shared" ref="BC52:BE52" si="90">BC9/$AP9-1</f>
        <v>-1</v>
      </c>
      <c r="BD52" s="86">
        <f t="shared" si="90"/>
        <v>-1</v>
      </c>
      <c r="BE52" s="86">
        <f t="shared" si="90"/>
        <v>-1</v>
      </c>
      <c r="BF52" s="87"/>
      <c r="BG52" s="87"/>
      <c r="BH52" s="4"/>
      <c r="BI52" s="87"/>
      <c r="BL52" s="521"/>
      <c r="BM52" s="522"/>
      <c r="BN52" s="497"/>
      <c r="BO52" s="523"/>
      <c r="BP52" s="523"/>
      <c r="BQ52" s="523"/>
      <c r="BR52" s="523"/>
      <c r="BS52" s="523"/>
      <c r="BT52" s="523"/>
      <c r="BU52" s="523"/>
      <c r="BV52" s="523"/>
      <c r="BW52" s="523"/>
      <c r="BX52" s="523"/>
      <c r="BY52" s="523"/>
      <c r="BZ52" s="523"/>
      <c r="CA52" s="4"/>
    </row>
    <row r="53" spans="23:79" ht="15.75">
      <c r="W53" s="524" t="s">
        <v>232</v>
      </c>
      <c r="X53" s="477"/>
      <c r="Y53" s="463"/>
      <c r="Z53" s="543"/>
      <c r="AA53" s="543"/>
      <c r="AB53" s="543"/>
      <c r="AC53" s="543"/>
      <c r="AD53" s="543"/>
      <c r="AE53" s="543"/>
      <c r="AF53" s="543"/>
      <c r="AG53" s="543"/>
      <c r="AH53" s="543"/>
      <c r="AI53" s="543"/>
      <c r="AJ53" s="543"/>
      <c r="AK53" s="543"/>
      <c r="AL53" s="543"/>
      <c r="AM53" s="543"/>
      <c r="AN53" s="543"/>
      <c r="AO53" s="543"/>
      <c r="AP53" s="310">
        <f t="shared" si="81"/>
        <v>0</v>
      </c>
      <c r="AQ53" s="86">
        <f t="shared" ref="AQ53:AZ53" si="91">AQ10/$AP10-1</f>
        <v>8.3283923372469593E-2</v>
      </c>
      <c r="AR53" s="86">
        <f t="shared" si="91"/>
        <v>0.10792536800303765</v>
      </c>
      <c r="AS53" s="86">
        <f t="shared" si="91"/>
        <v>9.8697077553745016E-2</v>
      </c>
      <c r="AT53" s="86">
        <f t="shared" si="91"/>
        <v>3.061402996746998E-2</v>
      </c>
      <c r="AU53" s="86">
        <f t="shared" si="91"/>
        <v>0.12848023178403611</v>
      </c>
      <c r="AV53" s="86">
        <f t="shared" si="91"/>
        <v>0.21285500298966031</v>
      </c>
      <c r="AW53" s="86">
        <f t="shared" si="91"/>
        <v>0.3079630460872127</v>
      </c>
      <c r="AX53" s="86">
        <f t="shared" si="91"/>
        <v>0.39970500673976939</v>
      </c>
      <c r="AY53" s="86">
        <f t="shared" si="91"/>
        <v>0.515044138277019</v>
      </c>
      <c r="AZ53" s="86">
        <f t="shared" si="91"/>
        <v>0.62100074003712291</v>
      </c>
      <c r="BA53" s="86">
        <f t="shared" ref="BA53:BD58" si="92">BA10/$AP10-1</f>
        <v>0.74603253979328965</v>
      </c>
      <c r="BB53" s="86">
        <f t="shared" si="92"/>
        <v>0.85595833469267446</v>
      </c>
      <c r="BC53" s="86">
        <f t="shared" si="92"/>
        <v>-1</v>
      </c>
      <c r="BD53" s="86">
        <f t="shared" si="92"/>
        <v>-1</v>
      </c>
      <c r="BE53" s="86">
        <f t="shared" ref="BE53" si="93">BE10/$AP10-1</f>
        <v>-1</v>
      </c>
      <c r="BF53" s="87"/>
      <c r="BG53" s="87"/>
      <c r="BH53" s="4"/>
      <c r="BI53" s="87"/>
      <c r="BL53" s="521"/>
      <c r="BM53" s="522"/>
      <c r="BN53" s="497"/>
      <c r="BO53" s="523"/>
      <c r="BP53" s="523"/>
      <c r="BQ53" s="523"/>
      <c r="BR53" s="523"/>
      <c r="BS53" s="523"/>
      <c r="BT53" s="523"/>
      <c r="BU53" s="523"/>
      <c r="BV53" s="523"/>
      <c r="BW53" s="523"/>
      <c r="BX53" s="523"/>
      <c r="BY53" s="523"/>
      <c r="BZ53" s="523"/>
      <c r="CA53" s="4"/>
    </row>
    <row r="54" spans="23:79" ht="28.5">
      <c r="W54" s="525"/>
      <c r="X54" s="480" t="s">
        <v>233</v>
      </c>
      <c r="Y54" s="481" t="s">
        <v>234</v>
      </c>
      <c r="Z54" s="543"/>
      <c r="AA54" s="543"/>
      <c r="AB54" s="543"/>
      <c r="AC54" s="543"/>
      <c r="AD54" s="543"/>
      <c r="AE54" s="543"/>
      <c r="AF54" s="543"/>
      <c r="AG54" s="543"/>
      <c r="AH54" s="543"/>
      <c r="AI54" s="543"/>
      <c r="AJ54" s="543"/>
      <c r="AK54" s="543"/>
      <c r="AL54" s="543"/>
      <c r="AM54" s="543"/>
      <c r="AN54" s="543"/>
      <c r="AO54" s="543"/>
      <c r="AP54" s="310">
        <f t="shared" si="81"/>
        <v>0</v>
      </c>
      <c r="AQ54" s="86">
        <f t="shared" ref="AQ54:AZ54" si="94">AQ11/$AP11-1</f>
        <v>0.14436384549598147</v>
      </c>
      <c r="AR54" s="86">
        <f t="shared" si="94"/>
        <v>0.30710482093669111</v>
      </c>
      <c r="AS54" s="86">
        <f t="shared" si="94"/>
        <v>0.50877705823148389</v>
      </c>
      <c r="AT54" s="86">
        <f t="shared" si="94"/>
        <v>0.63805408957192911</v>
      </c>
      <c r="AU54" s="86">
        <f t="shared" si="94"/>
        <v>0.82330937132459092</v>
      </c>
      <c r="AV54" s="801">
        <f t="shared" si="94"/>
        <v>1.0397314506342306</v>
      </c>
      <c r="AW54" s="801">
        <f t="shared" si="94"/>
        <v>1.296119435521133</v>
      </c>
      <c r="AX54" s="801">
        <f t="shared" si="94"/>
        <v>1.510952667892373</v>
      </c>
      <c r="AY54" s="801">
        <f t="shared" si="94"/>
        <v>1.7981701741637761</v>
      </c>
      <c r="AZ54" s="801">
        <f t="shared" si="94"/>
        <v>2.0701870311037625</v>
      </c>
      <c r="BA54" s="801">
        <f t="shared" si="92"/>
        <v>2.3265494227663126</v>
      </c>
      <c r="BB54" s="801">
        <f t="shared" si="92"/>
        <v>2.5784275699343184</v>
      </c>
      <c r="BC54" s="86">
        <f t="shared" si="92"/>
        <v>-1</v>
      </c>
      <c r="BD54" s="86">
        <f t="shared" si="92"/>
        <v>-1</v>
      </c>
      <c r="BE54" s="86">
        <f t="shared" ref="BE54" si="95">BE11/$AP11-1</f>
        <v>-1</v>
      </c>
      <c r="BF54" s="87"/>
      <c r="BG54" s="87"/>
      <c r="BH54" s="4"/>
      <c r="BI54" s="87"/>
      <c r="BL54" s="521"/>
      <c r="BM54" s="522"/>
      <c r="BN54" s="523"/>
      <c r="BO54" s="523"/>
      <c r="BP54" s="523"/>
      <c r="BQ54" s="523"/>
      <c r="BR54" s="523"/>
      <c r="BS54" s="523"/>
      <c r="BT54" s="523"/>
      <c r="BU54" s="523"/>
      <c r="BV54" s="523"/>
      <c r="BW54" s="523"/>
      <c r="BX54" s="523"/>
      <c r="BY54" s="523"/>
      <c r="BZ54" s="523"/>
      <c r="CA54" s="4"/>
    </row>
    <row r="55" spans="23:79" ht="28.5">
      <c r="W55" s="525"/>
      <c r="X55" s="480" t="s">
        <v>235</v>
      </c>
      <c r="Y55" s="481" t="s">
        <v>236</v>
      </c>
      <c r="Z55" s="543"/>
      <c r="AA55" s="543"/>
      <c r="AB55" s="543"/>
      <c r="AC55" s="543"/>
      <c r="AD55" s="543"/>
      <c r="AE55" s="543"/>
      <c r="AF55" s="543"/>
      <c r="AG55" s="543"/>
      <c r="AH55" s="543"/>
      <c r="AI55" s="543"/>
      <c r="AJ55" s="543"/>
      <c r="AK55" s="543"/>
      <c r="AL55" s="543"/>
      <c r="AM55" s="543"/>
      <c r="AN55" s="543"/>
      <c r="AO55" s="543"/>
      <c r="AP55" s="310">
        <f t="shared" si="81"/>
        <v>0</v>
      </c>
      <c r="AQ55" s="86">
        <f t="shared" ref="AQ55:AZ55" si="96">AQ12/$AP12-1</f>
        <v>4.3535750591793931E-2</v>
      </c>
      <c r="AR55" s="86">
        <f t="shared" si="96"/>
        <v>-8.1928941445475023E-2</v>
      </c>
      <c r="AS55" s="86">
        <f t="shared" si="96"/>
        <v>-0.33397071046054783</v>
      </c>
      <c r="AT55" s="86">
        <f t="shared" si="96"/>
        <v>-0.53070774507051344</v>
      </c>
      <c r="AU55" s="86">
        <f t="shared" si="96"/>
        <v>-0.50720510170699007</v>
      </c>
      <c r="AV55" s="86">
        <f t="shared" si="96"/>
        <v>-0.56450268515797997</v>
      </c>
      <c r="AW55" s="86">
        <f t="shared" si="96"/>
        <v>-0.60150896742643623</v>
      </c>
      <c r="AX55" s="86">
        <f t="shared" si="96"/>
        <v>-0.61963057555415579</v>
      </c>
      <c r="AY55" s="86">
        <f t="shared" si="96"/>
        <v>-0.61019503315666745</v>
      </c>
      <c r="AZ55" s="86">
        <f t="shared" si="96"/>
        <v>-0.61637831692469336</v>
      </c>
      <c r="BA55" s="86">
        <f t="shared" si="92"/>
        <v>-0.60858266235826586</v>
      </c>
      <c r="BB55" s="86">
        <f t="shared" si="92"/>
        <v>-0.59261387665174525</v>
      </c>
      <c r="BC55" s="86">
        <f t="shared" si="92"/>
        <v>-1</v>
      </c>
      <c r="BD55" s="86">
        <f t="shared" si="92"/>
        <v>-1</v>
      </c>
      <c r="BE55" s="86">
        <f t="shared" ref="BE55" si="97">BE12/$AP12-1</f>
        <v>-1</v>
      </c>
      <c r="BF55" s="87"/>
      <c r="BG55" s="87"/>
      <c r="BH55" s="4"/>
      <c r="BI55" s="87"/>
      <c r="BL55" s="521"/>
      <c r="BM55" s="522"/>
      <c r="BN55" s="523"/>
      <c r="BO55" s="523"/>
      <c r="BP55" s="523"/>
      <c r="BQ55" s="523"/>
      <c r="BR55" s="523"/>
      <c r="BS55" s="523"/>
      <c r="BT55" s="523"/>
      <c r="BU55" s="523"/>
      <c r="BV55" s="523"/>
      <c r="BW55" s="523"/>
      <c r="BX55" s="523"/>
      <c r="BY55" s="523"/>
      <c r="BZ55" s="523"/>
      <c r="CA55" s="4"/>
    </row>
    <row r="56" spans="23:79" ht="18.75" customHeight="1">
      <c r="W56" s="525"/>
      <c r="X56" s="482" t="s">
        <v>237</v>
      </c>
      <c r="Y56" s="465">
        <v>22800</v>
      </c>
      <c r="Z56" s="543"/>
      <c r="AA56" s="543"/>
      <c r="AB56" s="543"/>
      <c r="AC56" s="543"/>
      <c r="AD56" s="543"/>
      <c r="AE56" s="543"/>
      <c r="AF56" s="543"/>
      <c r="AG56" s="543"/>
      <c r="AH56" s="543"/>
      <c r="AI56" s="543"/>
      <c r="AJ56" s="543"/>
      <c r="AK56" s="543"/>
      <c r="AL56" s="543"/>
      <c r="AM56" s="543"/>
      <c r="AN56" s="543"/>
      <c r="AO56" s="543"/>
      <c r="AP56" s="310">
        <f t="shared" si="81"/>
        <v>0</v>
      </c>
      <c r="AQ56" s="86">
        <f t="shared" ref="AQ56:AZ56" si="98">AQ13/$AP13-1</f>
        <v>3.4810148218546999E-2</v>
      </c>
      <c r="AR56" s="86">
        <f t="shared" si="98"/>
        <v>-6.3240530351367785E-2</v>
      </c>
      <c r="AS56" s="86">
        <f t="shared" si="98"/>
        <v>-0.1733300179997308</v>
      </c>
      <c r="AT56" s="86">
        <f t="shared" si="98"/>
        <v>-0.51580638831159886</v>
      </c>
      <c r="AU56" s="86">
        <f t="shared" si="98"/>
        <v>-0.52031098955790833</v>
      </c>
      <c r="AV56" s="86">
        <f t="shared" si="98"/>
        <v>-0.55518704301239941</v>
      </c>
      <c r="AW56" s="86">
        <f t="shared" si="98"/>
        <v>-0.55777944878903707</v>
      </c>
      <c r="AX56" s="86">
        <f t="shared" si="98"/>
        <v>-0.58404702507090533</v>
      </c>
      <c r="AY56" s="86">
        <f t="shared" si="98"/>
        <v>-0.59131911205620935</v>
      </c>
      <c r="AZ56" s="86">
        <f t="shared" si="98"/>
        <v>-0.57397388132431137</v>
      </c>
      <c r="BA56" s="86">
        <f t="shared" si="92"/>
        <v>-0.55720730700081056</v>
      </c>
      <c r="BB56" s="86">
        <f t="shared" si="92"/>
        <v>-0.57745009547935811</v>
      </c>
      <c r="BC56" s="86">
        <f t="shared" si="92"/>
        <v>-1</v>
      </c>
      <c r="BD56" s="86">
        <f t="shared" si="92"/>
        <v>-1</v>
      </c>
      <c r="BE56" s="86">
        <f t="shared" ref="BE56" si="99">BE13/$AP13-1</f>
        <v>-1</v>
      </c>
      <c r="BF56" s="87"/>
      <c r="BG56" s="87"/>
      <c r="BH56" s="4"/>
      <c r="BI56" s="87"/>
      <c r="BL56" s="348"/>
      <c r="BM56" s="527"/>
      <c r="BN56" s="497"/>
      <c r="BO56" s="528"/>
      <c r="BP56" s="528"/>
      <c r="BQ56" s="528"/>
      <c r="BR56" s="528"/>
      <c r="BS56" s="528"/>
      <c r="BT56" s="523"/>
      <c r="BU56" s="523"/>
      <c r="BV56" s="523"/>
      <c r="BW56" s="523"/>
      <c r="BX56" s="523"/>
      <c r="BY56" s="523"/>
      <c r="BZ56" s="523"/>
      <c r="CA56" s="4"/>
    </row>
    <row r="57" spans="23:79" ht="18.75" customHeight="1" thickBot="1">
      <c r="W57" s="529"/>
      <c r="X57" s="484" t="s">
        <v>238</v>
      </c>
      <c r="Y57" s="465">
        <v>17200</v>
      </c>
      <c r="Z57" s="544"/>
      <c r="AA57" s="544"/>
      <c r="AB57" s="544"/>
      <c r="AC57" s="544"/>
      <c r="AD57" s="544"/>
      <c r="AE57" s="544"/>
      <c r="AF57" s="544"/>
      <c r="AG57" s="544"/>
      <c r="AH57" s="544"/>
      <c r="AI57" s="544"/>
      <c r="AJ57" s="544"/>
      <c r="AK57" s="544"/>
      <c r="AL57" s="544"/>
      <c r="AM57" s="544"/>
      <c r="AN57" s="544"/>
      <c r="AO57" s="544"/>
      <c r="AP57" s="532">
        <f t="shared" si="81"/>
        <v>0</v>
      </c>
      <c r="AQ57" s="533">
        <f t="shared" ref="AQ57:AZ57" si="100">AQ14/$AP14-1</f>
        <v>-4.7860599852782792E-2</v>
      </c>
      <c r="AR57" s="533">
        <f t="shared" si="100"/>
        <v>7.8168529141559695E-2</v>
      </c>
      <c r="AS57" s="532">
        <f t="shared" si="100"/>
        <v>6.3101241351533055E-3</v>
      </c>
      <c r="AT57" s="533">
        <f t="shared" si="100"/>
        <v>-7.9902902925055974E-2</v>
      </c>
      <c r="AU57" s="533">
        <f t="shared" si="100"/>
        <v>4.6195776949533141E-2</v>
      </c>
      <c r="AV57" s="533">
        <f t="shared" si="100"/>
        <v>0.22328972439760575</v>
      </c>
      <c r="AW57" s="533">
        <f t="shared" si="100"/>
        <v>2.7246111053236488E-2</v>
      </c>
      <c r="AX57" s="533">
        <f t="shared" si="100"/>
        <v>9.8851290009758452E-2</v>
      </c>
      <c r="AY57" s="533">
        <f t="shared" si="100"/>
        <v>-0.23705434360720523</v>
      </c>
      <c r="AZ57" s="533">
        <f t="shared" si="100"/>
        <v>-0.61200609469852629</v>
      </c>
      <c r="BA57" s="533">
        <f t="shared" si="92"/>
        <v>-0.56892535061429195</v>
      </c>
      <c r="BB57" s="533">
        <f t="shared" si="92"/>
        <v>-0.69439478923548714</v>
      </c>
      <c r="BC57" s="533">
        <f t="shared" si="92"/>
        <v>-1</v>
      </c>
      <c r="BD57" s="533">
        <f t="shared" si="92"/>
        <v>-1</v>
      </c>
      <c r="BE57" s="533">
        <f t="shared" ref="BE57" si="101">BE14/$AP14-1</f>
        <v>-1</v>
      </c>
      <c r="BF57" s="87"/>
      <c r="BG57" s="87"/>
      <c r="BH57" s="4"/>
      <c r="BI57" s="87"/>
      <c r="BL57" s="348"/>
      <c r="BM57" s="527"/>
      <c r="BN57" s="497"/>
      <c r="BO57" s="528"/>
      <c r="BP57" s="528"/>
      <c r="BQ57" s="528"/>
      <c r="BR57" s="528"/>
      <c r="BS57" s="528"/>
      <c r="BT57" s="523"/>
      <c r="BU57" s="523"/>
      <c r="BV57" s="523"/>
      <c r="BW57" s="523"/>
      <c r="BX57" s="523"/>
      <c r="BY57" s="523"/>
      <c r="BZ57" s="523"/>
      <c r="CA57" s="4"/>
    </row>
    <row r="58" spans="23:79" ht="23.25" customHeight="1" thickTop="1">
      <c r="W58" s="534" t="s">
        <v>243</v>
      </c>
      <c r="X58" s="535"/>
      <c r="Y58" s="536"/>
      <c r="Z58" s="545"/>
      <c r="AA58" s="545"/>
      <c r="AB58" s="545"/>
      <c r="AC58" s="545"/>
      <c r="AD58" s="545"/>
      <c r="AE58" s="545"/>
      <c r="AF58" s="545"/>
      <c r="AG58" s="545"/>
      <c r="AH58" s="545"/>
      <c r="AI58" s="545"/>
      <c r="AJ58" s="545"/>
      <c r="AK58" s="545"/>
      <c r="AL58" s="545"/>
      <c r="AM58" s="545"/>
      <c r="AN58" s="545"/>
      <c r="AO58" s="545"/>
      <c r="AP58" s="810">
        <f t="shared" si="81"/>
        <v>0</v>
      </c>
      <c r="AQ58" s="538">
        <f t="shared" ref="AQ58:AZ58" si="102">AQ15/$AP15-1</f>
        <v>-1.511519817231366E-2</v>
      </c>
      <c r="AR58" s="538">
        <f t="shared" si="102"/>
        <v>1.0929169573813624E-2</v>
      </c>
      <c r="AS58" s="538">
        <f t="shared" si="102"/>
        <v>-4.1337561913966203E-2</v>
      </c>
      <c r="AT58" s="538">
        <f t="shared" si="102"/>
        <v>-9.4114290607061002E-2</v>
      </c>
      <c r="AU58" s="538">
        <f t="shared" si="102"/>
        <v>-5.4456985026050675E-2</v>
      </c>
      <c r="AV58" s="538">
        <f t="shared" si="102"/>
        <v>-1.7593746051173365E-2</v>
      </c>
      <c r="AW58" s="538">
        <f t="shared" si="102"/>
        <v>1.3341725082913092E-2</v>
      </c>
      <c r="AX58" s="538">
        <f t="shared" si="102"/>
        <v>2.1419948995167415E-2</v>
      </c>
      <c r="AY58" s="538">
        <f t="shared" si="102"/>
        <v>-1.3260525666892731E-2</v>
      </c>
      <c r="AZ58" s="538">
        <f t="shared" si="102"/>
        <v>-4.0782167958500981E-2</v>
      </c>
      <c r="BA58" s="538">
        <f t="shared" si="92"/>
        <v>-5.3106199772801621E-2</v>
      </c>
      <c r="BB58" s="538">
        <f t="shared" si="92"/>
        <v>-6.2105931287599225E-2</v>
      </c>
      <c r="BC58" s="538">
        <f t="shared" si="92"/>
        <v>-1</v>
      </c>
      <c r="BD58" s="538">
        <f t="shared" si="92"/>
        <v>-1</v>
      </c>
      <c r="BE58" s="538">
        <f t="shared" ref="BE58" si="103">BE15/$AP15-1</f>
        <v>-1</v>
      </c>
      <c r="BF58" s="87"/>
      <c r="BG58" s="87"/>
      <c r="BH58" s="87"/>
      <c r="BI58" s="87"/>
      <c r="BL58" s="348"/>
      <c r="BM58" s="527"/>
      <c r="BN58" s="497"/>
      <c r="BO58" s="528"/>
      <c r="BP58" s="528"/>
      <c r="BQ58" s="528"/>
      <c r="BR58" s="528"/>
      <c r="BS58" s="528"/>
      <c r="BT58" s="523"/>
      <c r="BU58" s="523"/>
      <c r="BV58" s="523"/>
      <c r="BW58" s="523"/>
      <c r="BX58" s="523"/>
      <c r="BY58" s="523"/>
      <c r="BZ58" s="523"/>
      <c r="CA58" s="4"/>
    </row>
    <row r="59" spans="23:79" ht="15.75">
      <c r="W59" s="546"/>
      <c r="Y59" s="495"/>
      <c r="Z59" s="547"/>
      <c r="AA59" s="87"/>
      <c r="AB59" s="87"/>
      <c r="AC59" s="87"/>
      <c r="AD59" s="87"/>
      <c r="AE59" s="87"/>
      <c r="AF59" s="87"/>
      <c r="AG59" s="87"/>
      <c r="AH59" s="87"/>
      <c r="AI59" s="87"/>
      <c r="AJ59" s="87"/>
      <c r="AK59" s="87"/>
      <c r="BF59" s="87"/>
      <c r="BG59" s="87"/>
      <c r="BH59" s="87"/>
      <c r="BI59" s="87"/>
      <c r="BL59" s="521"/>
      <c r="BM59" s="522"/>
      <c r="BN59" s="497"/>
      <c r="BO59" s="528"/>
      <c r="BP59" s="528"/>
      <c r="BQ59" s="528"/>
      <c r="BR59" s="528"/>
      <c r="BS59" s="528"/>
      <c r="BT59" s="523"/>
      <c r="BU59" s="523"/>
      <c r="BV59" s="523"/>
      <c r="BW59" s="523"/>
      <c r="BX59" s="523"/>
      <c r="BY59" s="523"/>
      <c r="BZ59" s="523"/>
      <c r="CA59" s="4"/>
    </row>
    <row r="60" spans="23:79" ht="21.75" customHeight="1">
      <c r="W60" s="81" t="s">
        <v>246</v>
      </c>
      <c r="Y60" s="502"/>
      <c r="BL60" s="4"/>
      <c r="BM60" s="4"/>
      <c r="BN60" s="4"/>
      <c r="BO60" s="4"/>
      <c r="BP60" s="4"/>
      <c r="BQ60" s="4"/>
      <c r="BR60" s="4"/>
      <c r="BS60" s="4"/>
      <c r="BT60" s="4"/>
      <c r="BU60" s="4"/>
      <c r="BV60" s="4"/>
      <c r="BW60" s="4"/>
      <c r="BX60" s="4"/>
      <c r="BY60" s="4"/>
      <c r="BZ60" s="4"/>
      <c r="CA60" s="4"/>
    </row>
    <row r="61" spans="23:79">
      <c r="W61" s="503" t="s">
        <v>242</v>
      </c>
      <c r="X61" s="504"/>
      <c r="Y61" s="505" t="s">
        <v>0</v>
      </c>
      <c r="Z61" s="506"/>
      <c r="AA61" s="10">
        <v>1990</v>
      </c>
      <c r="AB61" s="10">
        <f t="shared" ref="AB61:BB61" si="104">AA61+1</f>
        <v>1991</v>
      </c>
      <c r="AC61" s="10">
        <f t="shared" si="104"/>
        <v>1992</v>
      </c>
      <c r="AD61" s="10">
        <f t="shared" si="104"/>
        <v>1993</v>
      </c>
      <c r="AE61" s="10">
        <f t="shared" si="104"/>
        <v>1994</v>
      </c>
      <c r="AF61" s="10">
        <f t="shared" si="104"/>
        <v>1995</v>
      </c>
      <c r="AG61" s="10">
        <f t="shared" si="104"/>
        <v>1996</v>
      </c>
      <c r="AH61" s="10">
        <f t="shared" si="104"/>
        <v>1997</v>
      </c>
      <c r="AI61" s="10">
        <f t="shared" si="104"/>
        <v>1998</v>
      </c>
      <c r="AJ61" s="507">
        <f t="shared" si="104"/>
        <v>1999</v>
      </c>
      <c r="AK61" s="507">
        <f t="shared" si="104"/>
        <v>2000</v>
      </c>
      <c r="AL61" s="507">
        <f t="shared" si="104"/>
        <v>2001</v>
      </c>
      <c r="AM61" s="507">
        <f t="shared" si="104"/>
        <v>2002</v>
      </c>
      <c r="AN61" s="10">
        <f t="shared" si="104"/>
        <v>2003</v>
      </c>
      <c r="AO61" s="10">
        <f t="shared" si="104"/>
        <v>2004</v>
      </c>
      <c r="AP61" s="10">
        <f t="shared" si="104"/>
        <v>2005</v>
      </c>
      <c r="AQ61" s="10">
        <f t="shared" si="104"/>
        <v>2006</v>
      </c>
      <c r="AR61" s="10">
        <f t="shared" si="104"/>
        <v>2007</v>
      </c>
      <c r="AS61" s="508">
        <f t="shared" si="104"/>
        <v>2008</v>
      </c>
      <c r="AT61" s="10">
        <f t="shared" si="104"/>
        <v>2009</v>
      </c>
      <c r="AU61" s="508">
        <f t="shared" si="104"/>
        <v>2010</v>
      </c>
      <c r="AV61" s="507">
        <f t="shared" si="104"/>
        <v>2011</v>
      </c>
      <c r="AW61" s="10">
        <f t="shared" si="104"/>
        <v>2012</v>
      </c>
      <c r="AX61" s="10">
        <f t="shared" si="104"/>
        <v>2013</v>
      </c>
      <c r="AY61" s="10">
        <f t="shared" si="104"/>
        <v>2014</v>
      </c>
      <c r="AZ61" s="10">
        <f t="shared" si="104"/>
        <v>2015</v>
      </c>
      <c r="BA61" s="10">
        <f>AZ61+1</f>
        <v>2016</v>
      </c>
      <c r="BB61" s="10">
        <f t="shared" si="104"/>
        <v>2017</v>
      </c>
      <c r="BC61" s="10">
        <f>BB61+1</f>
        <v>2018</v>
      </c>
      <c r="BD61" s="10">
        <f>BC61+1</f>
        <v>2019</v>
      </c>
      <c r="BE61" s="10">
        <f>BD61+1</f>
        <v>2020</v>
      </c>
      <c r="BL61" s="4"/>
      <c r="BM61" s="4"/>
      <c r="BN61" s="4"/>
      <c r="BO61" s="4"/>
      <c r="BP61" s="4"/>
      <c r="BQ61" s="4"/>
      <c r="BR61" s="4"/>
      <c r="BS61" s="4"/>
      <c r="BT61" s="4"/>
      <c r="BU61" s="4"/>
      <c r="BV61" s="4"/>
      <c r="BW61" s="4"/>
      <c r="BX61" s="4"/>
      <c r="BY61" s="4"/>
      <c r="BZ61" s="4"/>
      <c r="CA61" s="4"/>
    </row>
    <row r="62" spans="23:79" ht="18.75">
      <c r="W62" s="511" t="s">
        <v>227</v>
      </c>
      <c r="X62" s="464"/>
      <c r="Y62" s="463">
        <v>1</v>
      </c>
      <c r="Z62" s="543"/>
      <c r="AA62" s="543"/>
      <c r="AB62" s="548"/>
      <c r="AC62" s="548"/>
      <c r="AD62" s="548"/>
      <c r="AE62" s="548"/>
      <c r="AF62" s="548"/>
      <c r="AG62" s="548"/>
      <c r="AH62" s="548"/>
      <c r="AI62" s="548"/>
      <c r="AJ62" s="548"/>
      <c r="AK62" s="548"/>
      <c r="AL62" s="548"/>
      <c r="AM62" s="548"/>
      <c r="AN62" s="548"/>
      <c r="AO62" s="548"/>
      <c r="AP62" s="548"/>
      <c r="AQ62" s="548"/>
      <c r="AR62" s="548"/>
      <c r="AS62" s="548"/>
      <c r="AT62" s="548"/>
      <c r="AU62" s="548"/>
      <c r="AV62" s="548"/>
      <c r="AW62" s="548"/>
      <c r="AX62" s="86">
        <f>AX5/$AX5-1</f>
        <v>0</v>
      </c>
      <c r="AY62" s="86">
        <f>AY5/$AX5-1</f>
        <v>-3.8029228067345322E-2</v>
      </c>
      <c r="AZ62" s="86">
        <f>AZ5/$AX5-1</f>
        <v>-6.82855622711388E-2</v>
      </c>
      <c r="BA62" s="86">
        <f>BA5/$AX5-1</f>
        <v>-8.3300104836478317E-2</v>
      </c>
      <c r="BB62" s="86">
        <f>BB5/$AX5-1</f>
        <v>-9.4866179705392906E-2</v>
      </c>
      <c r="BC62" s="86">
        <f t="shared" ref="BC62:BE62" si="105">BC5/$AX5-1</f>
        <v>-1</v>
      </c>
      <c r="BD62" s="86">
        <f t="shared" si="105"/>
        <v>-1</v>
      </c>
      <c r="BE62" s="86">
        <f t="shared" si="105"/>
        <v>-1</v>
      </c>
      <c r="BL62" s="4"/>
      <c r="BM62" s="4"/>
      <c r="BN62" s="4"/>
      <c r="BO62" s="523"/>
      <c r="BP62" s="523"/>
      <c r="BQ62" s="523"/>
      <c r="BR62" s="523"/>
      <c r="BS62" s="523"/>
      <c r="BT62" s="523"/>
      <c r="BU62" s="523"/>
      <c r="BV62" s="523"/>
      <c r="BW62" s="523"/>
      <c r="BX62" s="523"/>
      <c r="BY62" s="523"/>
      <c r="BZ62" s="523"/>
      <c r="CA62" s="4"/>
    </row>
    <row r="63" spans="23:79" ht="15.75">
      <c r="W63" s="513"/>
      <c r="X63" s="470" t="s">
        <v>228</v>
      </c>
      <c r="Y63" s="463">
        <v>1</v>
      </c>
      <c r="Z63" s="543"/>
      <c r="AA63" s="543"/>
      <c r="AB63" s="548"/>
      <c r="AC63" s="548"/>
      <c r="AD63" s="548"/>
      <c r="AE63" s="548"/>
      <c r="AF63" s="548"/>
      <c r="AG63" s="548"/>
      <c r="AH63" s="548"/>
      <c r="AI63" s="548"/>
      <c r="AJ63" s="548"/>
      <c r="AK63" s="548"/>
      <c r="AL63" s="548"/>
      <c r="AM63" s="548"/>
      <c r="AN63" s="548"/>
      <c r="AO63" s="548"/>
      <c r="AP63" s="548"/>
      <c r="AQ63" s="548"/>
      <c r="AR63" s="548"/>
      <c r="AS63" s="548"/>
      <c r="AT63" s="548"/>
      <c r="AU63" s="548"/>
      <c r="AV63" s="548"/>
      <c r="AW63" s="548"/>
      <c r="AX63" s="86">
        <f t="shared" ref="AX63:AZ72" si="106">AX6/$AX6-1</f>
        <v>0</v>
      </c>
      <c r="AY63" s="86">
        <f t="shared" si="106"/>
        <v>-3.9255699942801869E-2</v>
      </c>
      <c r="AZ63" s="86">
        <f t="shared" si="106"/>
        <v>-7.07759678772788E-2</v>
      </c>
      <c r="BA63" s="86">
        <f t="shared" ref="BA63:BC72" si="107">BA6/$AX6-1</f>
        <v>-8.6918577519152884E-2</v>
      </c>
      <c r="BB63" s="86">
        <f t="shared" si="107"/>
        <v>-9.9756582267957139E-2</v>
      </c>
      <c r="BC63" s="86">
        <f t="shared" si="107"/>
        <v>-1</v>
      </c>
      <c r="BD63" s="86">
        <f t="shared" ref="BD63:BE63" si="108">BD6/$AX6-1</f>
        <v>-1</v>
      </c>
      <c r="BE63" s="86">
        <f t="shared" si="108"/>
        <v>-1</v>
      </c>
      <c r="BL63" s="4"/>
      <c r="BM63" s="4"/>
      <c r="BN63" s="4"/>
      <c r="BO63" s="523"/>
      <c r="BP63" s="523"/>
      <c r="BQ63" s="523"/>
      <c r="BR63" s="523"/>
      <c r="BS63" s="523"/>
      <c r="BT63" s="523"/>
      <c r="BU63" s="523"/>
      <c r="BV63" s="523"/>
      <c r="BW63" s="523"/>
      <c r="BX63" s="523"/>
      <c r="BY63" s="523"/>
      <c r="BZ63" s="523"/>
      <c r="CA63" s="4"/>
    </row>
    <row r="64" spans="23:79" ht="15.75">
      <c r="W64" s="516"/>
      <c r="X64" s="473" t="s">
        <v>229</v>
      </c>
      <c r="Y64" s="463">
        <v>1</v>
      </c>
      <c r="Z64" s="543"/>
      <c r="AA64" s="543"/>
      <c r="AB64" s="548"/>
      <c r="AC64" s="548"/>
      <c r="AD64" s="548"/>
      <c r="AE64" s="548"/>
      <c r="AF64" s="548"/>
      <c r="AG64" s="548"/>
      <c r="AH64" s="548"/>
      <c r="AI64" s="548"/>
      <c r="AJ64" s="548"/>
      <c r="AK64" s="548"/>
      <c r="AL64" s="548"/>
      <c r="AM64" s="548"/>
      <c r="AN64" s="548"/>
      <c r="AO64" s="548"/>
      <c r="AP64" s="548"/>
      <c r="AQ64" s="548"/>
      <c r="AR64" s="548"/>
      <c r="AS64" s="548"/>
      <c r="AT64" s="548"/>
      <c r="AU64" s="548"/>
      <c r="AV64" s="548"/>
      <c r="AW64" s="548"/>
      <c r="AX64" s="86">
        <f t="shared" si="106"/>
        <v>0</v>
      </c>
      <c r="AY64" s="86">
        <f t="shared" si="106"/>
        <v>-1.9301004956594814E-2</v>
      </c>
      <c r="AZ64" s="86">
        <f t="shared" si="106"/>
        <v>-3.025707359446872E-2</v>
      </c>
      <c r="BA64" s="86">
        <f t="shared" si="107"/>
        <v>-2.8046034133828557E-2</v>
      </c>
      <c r="BB64" s="86">
        <f t="shared" si="107"/>
        <v>-2.0189742254270726E-2</v>
      </c>
      <c r="BC64" s="86">
        <f t="shared" si="107"/>
        <v>-1</v>
      </c>
      <c r="BD64" s="86">
        <f t="shared" ref="BD64:BE64" si="109">BD7/$AX7-1</f>
        <v>-1</v>
      </c>
      <c r="BE64" s="86">
        <f t="shared" si="109"/>
        <v>-1</v>
      </c>
      <c r="BL64" s="4"/>
      <c r="BM64" s="4"/>
      <c r="BN64" s="4"/>
      <c r="BO64" s="523"/>
      <c r="BP64" s="523"/>
      <c r="BQ64" s="523"/>
      <c r="BR64" s="523"/>
      <c r="BS64" s="523"/>
      <c r="BT64" s="523"/>
      <c r="BU64" s="523"/>
      <c r="BV64" s="523"/>
      <c r="BW64" s="523"/>
      <c r="BX64" s="523"/>
      <c r="BY64" s="523"/>
      <c r="BZ64" s="523"/>
      <c r="CA64" s="4"/>
    </row>
    <row r="65" spans="23:79" ht="18.75">
      <c r="W65" s="519" t="s">
        <v>230</v>
      </c>
      <c r="X65" s="464"/>
      <c r="Y65" s="463">
        <v>25</v>
      </c>
      <c r="Z65" s="543"/>
      <c r="AA65" s="543"/>
      <c r="AB65" s="548"/>
      <c r="AC65" s="548"/>
      <c r="AD65" s="548"/>
      <c r="AE65" s="548"/>
      <c r="AF65" s="548"/>
      <c r="AG65" s="548"/>
      <c r="AH65" s="548"/>
      <c r="AI65" s="548"/>
      <c r="AJ65" s="548"/>
      <c r="AK65" s="548"/>
      <c r="AL65" s="548"/>
      <c r="AM65" s="548"/>
      <c r="AN65" s="548"/>
      <c r="AO65" s="548"/>
      <c r="AP65" s="548"/>
      <c r="AQ65" s="548"/>
      <c r="AR65" s="548"/>
      <c r="AS65" s="548"/>
      <c r="AT65" s="548"/>
      <c r="AU65" s="548"/>
      <c r="AV65" s="548"/>
      <c r="AW65" s="548"/>
      <c r="AX65" s="310">
        <f t="shared" si="106"/>
        <v>0</v>
      </c>
      <c r="AY65" s="86">
        <f t="shared" si="106"/>
        <v>-1.9573860418250488E-2</v>
      </c>
      <c r="AZ65" s="86">
        <f t="shared" si="106"/>
        <v>-4.229603234003132E-2</v>
      </c>
      <c r="BA65" s="86">
        <f t="shared" si="107"/>
        <v>-5.3841395856309648E-2</v>
      </c>
      <c r="BB65" s="86">
        <f t="shared" si="107"/>
        <v>-6.1219523290276912E-2</v>
      </c>
      <c r="BC65" s="86">
        <f t="shared" si="107"/>
        <v>-1</v>
      </c>
      <c r="BD65" s="86">
        <f t="shared" ref="BD65:BE65" si="110">BD8/$AX8-1</f>
        <v>-1</v>
      </c>
      <c r="BE65" s="86">
        <f t="shared" si="110"/>
        <v>-1</v>
      </c>
      <c r="BL65" s="4"/>
      <c r="BM65" s="4"/>
      <c r="BN65" s="4"/>
      <c r="BO65" s="523"/>
      <c r="BP65" s="523"/>
      <c r="BQ65" s="523"/>
      <c r="BR65" s="523"/>
      <c r="BS65" s="523"/>
      <c r="BT65" s="523"/>
      <c r="BU65" s="523"/>
      <c r="BV65" s="523"/>
      <c r="BW65" s="523"/>
      <c r="BX65" s="523"/>
      <c r="BY65" s="523"/>
      <c r="BZ65" s="523"/>
      <c r="CA65" s="4"/>
    </row>
    <row r="66" spans="23:79" ht="18.75">
      <c r="W66" s="519" t="s">
        <v>231</v>
      </c>
      <c r="X66" s="464"/>
      <c r="Y66" s="463">
        <v>298</v>
      </c>
      <c r="Z66" s="543"/>
      <c r="AA66" s="543"/>
      <c r="AB66" s="548"/>
      <c r="AC66" s="548"/>
      <c r="AD66" s="548"/>
      <c r="AE66" s="548"/>
      <c r="AF66" s="548"/>
      <c r="AG66" s="548"/>
      <c r="AH66" s="548"/>
      <c r="AI66" s="548"/>
      <c r="AJ66" s="548"/>
      <c r="AK66" s="548"/>
      <c r="AL66" s="548"/>
      <c r="AM66" s="548"/>
      <c r="AN66" s="548"/>
      <c r="AO66" s="548"/>
      <c r="AP66" s="548"/>
      <c r="AQ66" s="548"/>
      <c r="AR66" s="548"/>
      <c r="AS66" s="548"/>
      <c r="AT66" s="548"/>
      <c r="AU66" s="548"/>
      <c r="AV66" s="548"/>
      <c r="AW66" s="548"/>
      <c r="AX66" s="310">
        <f t="shared" si="106"/>
        <v>0</v>
      </c>
      <c r="AY66" s="86">
        <f t="shared" si="106"/>
        <v>-1.7810464380952018E-2</v>
      </c>
      <c r="AZ66" s="86">
        <f t="shared" si="106"/>
        <v>-3.5072995363029991E-2</v>
      </c>
      <c r="BA66" s="86">
        <f t="shared" si="107"/>
        <v>-5.1738912915834767E-2</v>
      </c>
      <c r="BB66" s="86">
        <f t="shared" si="107"/>
        <v>-5.2908924274570945E-2</v>
      </c>
      <c r="BC66" s="86">
        <f t="shared" si="107"/>
        <v>-1</v>
      </c>
      <c r="BD66" s="86">
        <f t="shared" ref="BD66:BE66" si="111">BD9/$AX9-1</f>
        <v>-1</v>
      </c>
      <c r="BE66" s="86">
        <f t="shared" si="111"/>
        <v>-1</v>
      </c>
      <c r="BL66" s="4"/>
      <c r="BM66" s="4"/>
      <c r="BN66" s="4"/>
      <c r="BO66" s="523"/>
      <c r="BP66" s="523"/>
      <c r="BQ66" s="523"/>
      <c r="BR66" s="523"/>
      <c r="BS66" s="523"/>
      <c r="BT66" s="523"/>
      <c r="BU66" s="523"/>
      <c r="BV66" s="523"/>
      <c r="BW66" s="523"/>
      <c r="BX66" s="523"/>
      <c r="BY66" s="523"/>
      <c r="BZ66" s="523"/>
      <c r="CA66" s="4"/>
    </row>
    <row r="67" spans="23:79" ht="15.75">
      <c r="W67" s="524" t="s">
        <v>232</v>
      </c>
      <c r="X67" s="477"/>
      <c r="Y67" s="463"/>
      <c r="Z67" s="543"/>
      <c r="AA67" s="543"/>
      <c r="AB67" s="548"/>
      <c r="AC67" s="548"/>
      <c r="AD67" s="548"/>
      <c r="AE67" s="548"/>
      <c r="AF67" s="548"/>
      <c r="AG67" s="548"/>
      <c r="AH67" s="548"/>
      <c r="AI67" s="548"/>
      <c r="AJ67" s="548"/>
      <c r="AK67" s="548"/>
      <c r="AL67" s="548"/>
      <c r="AM67" s="548"/>
      <c r="AN67" s="548"/>
      <c r="AO67" s="548"/>
      <c r="AP67" s="548"/>
      <c r="AQ67" s="548"/>
      <c r="AR67" s="548"/>
      <c r="AS67" s="548"/>
      <c r="AT67" s="548"/>
      <c r="AU67" s="548"/>
      <c r="AV67" s="548"/>
      <c r="AW67" s="548"/>
      <c r="AX67" s="310">
        <f t="shared" si="106"/>
        <v>0</v>
      </c>
      <c r="AY67" s="86">
        <f t="shared" si="106"/>
        <v>8.240245693333681E-2</v>
      </c>
      <c r="AZ67" s="86">
        <f t="shared" si="106"/>
        <v>0.15810169445117706</v>
      </c>
      <c r="BA67" s="86">
        <f t="shared" si="107"/>
        <v>0.2474289449461895</v>
      </c>
      <c r="BB67" s="86">
        <f t="shared" si="107"/>
        <v>0.32596391793698198</v>
      </c>
      <c r="BC67" s="86">
        <f t="shared" si="107"/>
        <v>-1</v>
      </c>
      <c r="BD67" s="86">
        <f t="shared" ref="BD67:BE67" si="112">BD10/$AX10-1</f>
        <v>-1</v>
      </c>
      <c r="BE67" s="86">
        <f t="shared" si="112"/>
        <v>-1</v>
      </c>
      <c r="BL67" s="4"/>
      <c r="BM67" s="4"/>
      <c r="BN67" s="4"/>
      <c r="BO67" s="523"/>
      <c r="BP67" s="523"/>
      <c r="BQ67" s="523"/>
      <c r="BR67" s="523"/>
      <c r="BS67" s="523"/>
      <c r="BT67" s="523"/>
      <c r="BU67" s="523"/>
      <c r="BV67" s="523"/>
      <c r="BW67" s="523"/>
      <c r="BX67" s="523"/>
      <c r="BY67" s="523"/>
      <c r="BZ67" s="523"/>
      <c r="CA67" s="4"/>
    </row>
    <row r="68" spans="23:79" ht="28.5">
      <c r="W68" s="525"/>
      <c r="X68" s="480" t="s">
        <v>233</v>
      </c>
      <c r="Y68" s="481" t="s">
        <v>234</v>
      </c>
      <c r="Z68" s="543"/>
      <c r="AA68" s="543"/>
      <c r="AB68" s="548"/>
      <c r="AC68" s="548"/>
      <c r="AD68" s="548"/>
      <c r="AE68" s="548"/>
      <c r="AF68" s="548"/>
      <c r="AG68" s="548"/>
      <c r="AH68" s="548"/>
      <c r="AI68" s="548"/>
      <c r="AJ68" s="548"/>
      <c r="AK68" s="548"/>
      <c r="AL68" s="548"/>
      <c r="AM68" s="548"/>
      <c r="AN68" s="548"/>
      <c r="AO68" s="548"/>
      <c r="AP68" s="548"/>
      <c r="AQ68" s="548"/>
      <c r="AR68" s="548"/>
      <c r="AS68" s="548"/>
      <c r="AT68" s="548"/>
      <c r="AU68" s="548"/>
      <c r="AV68" s="548"/>
      <c r="AW68" s="548"/>
      <c r="AX68" s="310">
        <f t="shared" si="106"/>
        <v>0</v>
      </c>
      <c r="AY68" s="86">
        <f t="shared" si="106"/>
        <v>0.11438587032884451</v>
      </c>
      <c r="AZ68" s="86">
        <f t="shared" si="106"/>
        <v>0.22271800275741405</v>
      </c>
      <c r="BA68" s="86">
        <f t="shared" si="107"/>
        <v>0.32481566271758111</v>
      </c>
      <c r="BB68" s="86">
        <f t="shared" si="107"/>
        <v>0.4251274489128285</v>
      </c>
      <c r="BC68" s="86">
        <f t="shared" si="107"/>
        <v>-1</v>
      </c>
      <c r="BD68" s="86">
        <f t="shared" ref="BD68:BE68" si="113">BD11/$AX11-1</f>
        <v>-1</v>
      </c>
      <c r="BE68" s="86">
        <f t="shared" si="113"/>
        <v>-1</v>
      </c>
      <c r="BL68" s="4"/>
      <c r="BM68" s="4"/>
      <c r="BN68" s="4"/>
      <c r="BO68" s="528"/>
      <c r="BP68" s="528"/>
      <c r="BQ68" s="528"/>
      <c r="BR68" s="528"/>
      <c r="BS68" s="528"/>
      <c r="BT68" s="523"/>
      <c r="BU68" s="523"/>
      <c r="BV68" s="523"/>
      <c r="BW68" s="523"/>
      <c r="BX68" s="523"/>
      <c r="BY68" s="523"/>
      <c r="BZ68" s="523"/>
      <c r="CA68" s="4"/>
    </row>
    <row r="69" spans="23:79" ht="28.5">
      <c r="W69" s="525"/>
      <c r="X69" s="480" t="s">
        <v>235</v>
      </c>
      <c r="Y69" s="481" t="s">
        <v>236</v>
      </c>
      <c r="Z69" s="543"/>
      <c r="AA69" s="543"/>
      <c r="AB69" s="548"/>
      <c r="AC69" s="548"/>
      <c r="AD69" s="548"/>
      <c r="AE69" s="548"/>
      <c r="AF69" s="548"/>
      <c r="AG69" s="548"/>
      <c r="AH69" s="548"/>
      <c r="AI69" s="548"/>
      <c r="AJ69" s="548"/>
      <c r="AK69" s="548"/>
      <c r="AL69" s="548"/>
      <c r="AM69" s="548"/>
      <c r="AN69" s="548"/>
      <c r="AO69" s="548"/>
      <c r="AP69" s="548"/>
      <c r="AQ69" s="548"/>
      <c r="AR69" s="548"/>
      <c r="AS69" s="548"/>
      <c r="AT69" s="548"/>
      <c r="AU69" s="548"/>
      <c r="AV69" s="548"/>
      <c r="AW69" s="548"/>
      <c r="AX69" s="310">
        <f t="shared" si="106"/>
        <v>0</v>
      </c>
      <c r="AY69" s="86">
        <f t="shared" si="106"/>
        <v>2.4806258839639828E-2</v>
      </c>
      <c r="AZ69" s="310">
        <f t="shared" si="106"/>
        <v>8.5502630349445496E-3</v>
      </c>
      <c r="BA69" s="86">
        <f t="shared" si="107"/>
        <v>2.9045218899982572E-2</v>
      </c>
      <c r="BB69" s="86">
        <f t="shared" si="107"/>
        <v>7.1027525258558599E-2</v>
      </c>
      <c r="BC69" s="86">
        <f t="shared" si="107"/>
        <v>-1</v>
      </c>
      <c r="BD69" s="86">
        <f t="shared" ref="BD69:BE69" si="114">BD12/$AX12-1</f>
        <v>-1</v>
      </c>
      <c r="BE69" s="86">
        <f t="shared" si="114"/>
        <v>-1</v>
      </c>
      <c r="BL69" s="4"/>
      <c r="BM69" s="4"/>
      <c r="BN69" s="4"/>
      <c r="BO69" s="528"/>
      <c r="BP69" s="528"/>
      <c r="BQ69" s="528"/>
      <c r="BR69" s="528"/>
      <c r="BS69" s="528"/>
      <c r="BT69" s="523"/>
      <c r="BU69" s="523"/>
      <c r="BV69" s="523"/>
      <c r="BW69" s="523"/>
      <c r="BX69" s="523"/>
      <c r="BY69" s="523"/>
      <c r="BZ69" s="523"/>
      <c r="CA69" s="4"/>
    </row>
    <row r="70" spans="23:79" ht="18.75" customHeight="1">
      <c r="W70" s="525"/>
      <c r="X70" s="482" t="s">
        <v>237</v>
      </c>
      <c r="Y70" s="465">
        <v>22800</v>
      </c>
      <c r="Z70" s="543"/>
      <c r="AA70" s="543"/>
      <c r="AB70" s="543"/>
      <c r="AC70" s="543"/>
      <c r="AD70" s="543"/>
      <c r="AE70" s="543"/>
      <c r="AF70" s="543"/>
      <c r="AG70" s="543"/>
      <c r="AH70" s="543"/>
      <c r="AI70" s="543"/>
      <c r="AJ70" s="543"/>
      <c r="AK70" s="543"/>
      <c r="AL70" s="543"/>
      <c r="AM70" s="543"/>
      <c r="AN70" s="543"/>
      <c r="AO70" s="543"/>
      <c r="AP70" s="543"/>
      <c r="AQ70" s="543"/>
      <c r="AR70" s="543"/>
      <c r="AS70" s="543"/>
      <c r="AT70" s="543"/>
      <c r="AU70" s="543"/>
      <c r="AV70" s="543"/>
      <c r="AW70" s="543"/>
      <c r="AX70" s="310">
        <f t="shared" si="106"/>
        <v>0</v>
      </c>
      <c r="AY70" s="86">
        <f t="shared" si="106"/>
        <v>-1.7482954621357405E-2</v>
      </c>
      <c r="AZ70" s="86">
        <f t="shared" si="106"/>
        <v>2.4217025370021794E-2</v>
      </c>
      <c r="BA70" s="86">
        <f t="shared" si="107"/>
        <v>6.4525847121708946E-2</v>
      </c>
      <c r="BB70" s="86">
        <f t="shared" si="107"/>
        <v>1.5859796633674206E-2</v>
      </c>
      <c r="BC70" s="86">
        <f t="shared" si="107"/>
        <v>-1</v>
      </c>
      <c r="BD70" s="86">
        <f t="shared" ref="BD70:BE70" si="115">BD13/$AX13-1</f>
        <v>-1</v>
      </c>
      <c r="BE70" s="86">
        <f t="shared" si="115"/>
        <v>-1</v>
      </c>
      <c r="BF70" s="87"/>
      <c r="BG70" s="87"/>
      <c r="BH70" s="4"/>
      <c r="BI70" s="87"/>
      <c r="BL70" s="348"/>
      <c r="BM70" s="527"/>
      <c r="BN70" s="497"/>
      <c r="BO70" s="528"/>
      <c r="BP70" s="528"/>
      <c r="BQ70" s="528"/>
      <c r="BR70" s="528"/>
      <c r="BS70" s="528"/>
      <c r="BT70" s="523"/>
      <c r="BU70" s="523"/>
      <c r="BV70" s="523"/>
      <c r="BW70" s="523"/>
      <c r="BX70" s="523"/>
      <c r="BY70" s="523"/>
      <c r="BZ70" s="523"/>
      <c r="CA70" s="4"/>
    </row>
    <row r="71" spans="23:79" ht="18.75" customHeight="1" thickBot="1">
      <c r="W71" s="529"/>
      <c r="X71" s="484" t="s">
        <v>238</v>
      </c>
      <c r="Y71" s="465">
        <v>17200</v>
      </c>
      <c r="Z71" s="544"/>
      <c r="AA71" s="544"/>
      <c r="AB71" s="549"/>
      <c r="AC71" s="549"/>
      <c r="AD71" s="549"/>
      <c r="AE71" s="549"/>
      <c r="AF71" s="549"/>
      <c r="AG71" s="549"/>
      <c r="AH71" s="549"/>
      <c r="AI71" s="549"/>
      <c r="AJ71" s="549"/>
      <c r="AK71" s="549"/>
      <c r="AL71" s="549"/>
      <c r="AM71" s="549"/>
      <c r="AN71" s="549"/>
      <c r="AO71" s="549"/>
      <c r="AP71" s="549"/>
      <c r="AQ71" s="549"/>
      <c r="AR71" s="549"/>
      <c r="AS71" s="549"/>
      <c r="AT71" s="549"/>
      <c r="AU71" s="549"/>
      <c r="AV71" s="549"/>
      <c r="AW71" s="549"/>
      <c r="AX71" s="532">
        <f t="shared" si="106"/>
        <v>0</v>
      </c>
      <c r="AY71" s="533">
        <f t="shared" si="106"/>
        <v>-0.30568798223277382</v>
      </c>
      <c r="AZ71" s="533">
        <f t="shared" si="106"/>
        <v>-0.64690954196538453</v>
      </c>
      <c r="BA71" s="533">
        <f t="shared" si="107"/>
        <v>-0.60770428782780983</v>
      </c>
      <c r="BB71" s="533">
        <f t="shared" si="107"/>
        <v>-0.72188665241335892</v>
      </c>
      <c r="BC71" s="533">
        <f t="shared" si="107"/>
        <v>-1</v>
      </c>
      <c r="BD71" s="533">
        <f t="shared" ref="BD71:BE71" si="116">BD14/$AX14-1</f>
        <v>-1</v>
      </c>
      <c r="BE71" s="533">
        <f t="shared" si="116"/>
        <v>-1</v>
      </c>
      <c r="BF71" s="87"/>
      <c r="BG71" s="87"/>
      <c r="BH71" s="4"/>
      <c r="BI71" s="87"/>
      <c r="BL71" s="348"/>
      <c r="BM71" s="527"/>
      <c r="BN71" s="497"/>
      <c r="BO71" s="528"/>
      <c r="BP71" s="528"/>
      <c r="BQ71" s="528"/>
      <c r="BR71" s="528"/>
      <c r="BS71" s="528"/>
      <c r="BT71" s="523"/>
      <c r="BU71" s="523"/>
      <c r="BV71" s="523"/>
      <c r="BW71" s="523"/>
      <c r="BX71" s="523"/>
      <c r="BY71" s="523"/>
      <c r="BZ71" s="523"/>
      <c r="CA71" s="4"/>
    </row>
    <row r="72" spans="23:79" ht="21.75" customHeight="1" thickTop="1">
      <c r="W72" s="534" t="s">
        <v>243</v>
      </c>
      <c r="X72" s="535"/>
      <c r="Y72" s="536"/>
      <c r="Z72" s="545"/>
      <c r="AA72" s="545"/>
      <c r="AB72" s="550"/>
      <c r="AC72" s="550"/>
      <c r="AD72" s="550"/>
      <c r="AE72" s="550"/>
      <c r="AF72" s="550"/>
      <c r="AG72" s="550"/>
      <c r="AH72" s="550"/>
      <c r="AI72" s="550"/>
      <c r="AJ72" s="550"/>
      <c r="AK72" s="550"/>
      <c r="AL72" s="550"/>
      <c r="AM72" s="550"/>
      <c r="AN72" s="550"/>
      <c r="AO72" s="550"/>
      <c r="AP72" s="550"/>
      <c r="AQ72" s="550"/>
      <c r="AR72" s="550"/>
      <c r="AS72" s="550"/>
      <c r="AT72" s="550"/>
      <c r="AU72" s="550"/>
      <c r="AV72" s="550"/>
      <c r="AW72" s="550"/>
      <c r="AX72" s="810">
        <f t="shared" si="106"/>
        <v>0</v>
      </c>
      <c r="AY72" s="538">
        <f t="shared" si="106"/>
        <v>-3.3953198873957202E-2</v>
      </c>
      <c r="AZ72" s="538">
        <f t="shared" si="106"/>
        <v>-6.0897691507651119E-2</v>
      </c>
      <c r="BA72" s="538">
        <f t="shared" si="107"/>
        <v>-7.296327905215183E-2</v>
      </c>
      <c r="BB72" s="538">
        <f t="shared" si="107"/>
        <v>-8.1774279389134841E-2</v>
      </c>
      <c r="BC72" s="538">
        <f t="shared" si="107"/>
        <v>-1</v>
      </c>
      <c r="BD72" s="538">
        <f t="shared" ref="BD72:BE72" si="117">BD15/$AX15-1</f>
        <v>-1</v>
      </c>
      <c r="BE72" s="538">
        <f t="shared" si="117"/>
        <v>-1</v>
      </c>
      <c r="BL72" s="4"/>
      <c r="BM72" s="4"/>
      <c r="BN72" s="4"/>
      <c r="BO72" s="523"/>
      <c r="BP72" s="523"/>
      <c r="BQ72" s="523"/>
      <c r="BR72" s="523"/>
      <c r="BS72" s="523"/>
      <c r="BT72" s="523"/>
      <c r="BU72" s="523"/>
      <c r="BV72" s="523"/>
      <c r="BW72" s="523"/>
      <c r="BX72" s="523"/>
      <c r="BY72" s="523"/>
      <c r="BZ72" s="523"/>
      <c r="CA72" s="4"/>
    </row>
    <row r="73" spans="23:79" ht="15.75">
      <c r="W73" s="546"/>
      <c r="Y73" s="495"/>
      <c r="Z73" s="547"/>
      <c r="AA73" s="87"/>
      <c r="AB73" s="87"/>
      <c r="AC73" s="87"/>
      <c r="AD73" s="87"/>
      <c r="AE73" s="87"/>
      <c r="AF73" s="87"/>
      <c r="AG73" s="87"/>
      <c r="AH73" s="87"/>
      <c r="AI73" s="87"/>
      <c r="AJ73" s="87"/>
      <c r="AK73" s="87"/>
      <c r="BF73" s="87"/>
      <c r="BG73" s="87"/>
      <c r="BH73" s="87"/>
      <c r="BI73" s="87"/>
      <c r="BL73" s="521"/>
      <c r="BM73" s="522"/>
      <c r="BN73" s="497"/>
      <c r="BO73" s="528"/>
      <c r="BP73" s="528"/>
      <c r="BQ73" s="528"/>
      <c r="BR73" s="528"/>
      <c r="BS73" s="528"/>
      <c r="BT73" s="523"/>
      <c r="BU73" s="523"/>
      <c r="BV73" s="523"/>
      <c r="BW73" s="523"/>
      <c r="BX73" s="523"/>
      <c r="BY73" s="523"/>
      <c r="BZ73" s="523"/>
      <c r="CA73" s="4"/>
    </row>
    <row r="74" spans="23:79" ht="21.75" customHeight="1">
      <c r="W74" s="81" t="s">
        <v>247</v>
      </c>
      <c r="Y74" s="502"/>
      <c r="BL74" s="4"/>
      <c r="BM74" s="4"/>
      <c r="BN74" s="4"/>
      <c r="BO74" s="4"/>
      <c r="BP74" s="4"/>
      <c r="BQ74" s="4"/>
      <c r="BR74" s="4"/>
      <c r="BS74" s="4"/>
      <c r="BT74" s="4"/>
      <c r="BU74" s="4"/>
      <c r="BV74" s="4"/>
      <c r="BW74" s="4"/>
      <c r="BX74" s="4"/>
      <c r="BY74" s="4"/>
      <c r="BZ74" s="4"/>
      <c r="CA74" s="4"/>
    </row>
    <row r="75" spans="23:79">
      <c r="W75" s="503" t="s">
        <v>242</v>
      </c>
      <c r="X75" s="504"/>
      <c r="Y75" s="505" t="s">
        <v>0</v>
      </c>
      <c r="Z75" s="506"/>
      <c r="AA75" s="10">
        <v>1990</v>
      </c>
      <c r="AB75" s="10">
        <f t="shared" ref="AB75:AP75" si="118">AA75+1</f>
        <v>1991</v>
      </c>
      <c r="AC75" s="10">
        <f t="shared" si="118"/>
        <v>1992</v>
      </c>
      <c r="AD75" s="10">
        <f t="shared" si="118"/>
        <v>1993</v>
      </c>
      <c r="AE75" s="10">
        <f t="shared" si="118"/>
        <v>1994</v>
      </c>
      <c r="AF75" s="10">
        <f t="shared" si="118"/>
        <v>1995</v>
      </c>
      <c r="AG75" s="10">
        <f t="shared" si="118"/>
        <v>1996</v>
      </c>
      <c r="AH75" s="10">
        <f t="shared" si="118"/>
        <v>1997</v>
      </c>
      <c r="AI75" s="10">
        <f t="shared" si="118"/>
        <v>1998</v>
      </c>
      <c r="AJ75" s="507">
        <f t="shared" si="118"/>
        <v>1999</v>
      </c>
      <c r="AK75" s="507">
        <f t="shared" si="118"/>
        <v>2000</v>
      </c>
      <c r="AL75" s="507">
        <f t="shared" si="118"/>
        <v>2001</v>
      </c>
      <c r="AM75" s="507">
        <f t="shared" si="118"/>
        <v>2002</v>
      </c>
      <c r="AN75" s="10">
        <f t="shared" si="118"/>
        <v>2003</v>
      </c>
      <c r="AO75" s="10">
        <f t="shared" si="118"/>
        <v>2004</v>
      </c>
      <c r="AP75" s="10">
        <f t="shared" si="118"/>
        <v>2005</v>
      </c>
      <c r="AQ75" s="10">
        <f t="shared" ref="AQ75:AZ75" si="119">AP75+1</f>
        <v>2006</v>
      </c>
      <c r="AR75" s="10">
        <f t="shared" si="119"/>
        <v>2007</v>
      </c>
      <c r="AS75" s="508">
        <f t="shared" si="119"/>
        <v>2008</v>
      </c>
      <c r="AT75" s="10">
        <f t="shared" si="119"/>
        <v>2009</v>
      </c>
      <c r="AU75" s="508">
        <f t="shared" si="119"/>
        <v>2010</v>
      </c>
      <c r="AV75" s="507">
        <f t="shared" si="119"/>
        <v>2011</v>
      </c>
      <c r="AW75" s="10">
        <f t="shared" si="119"/>
        <v>2012</v>
      </c>
      <c r="AX75" s="10">
        <f t="shared" si="119"/>
        <v>2013</v>
      </c>
      <c r="AY75" s="10">
        <f t="shared" si="119"/>
        <v>2014</v>
      </c>
      <c r="AZ75" s="10">
        <f t="shared" si="119"/>
        <v>2015</v>
      </c>
      <c r="BA75" s="10">
        <f>AZ75+1</f>
        <v>2016</v>
      </c>
      <c r="BB75" s="10">
        <f>BA75+1</f>
        <v>2017</v>
      </c>
      <c r="BC75" s="10">
        <f>BB75+1</f>
        <v>2018</v>
      </c>
      <c r="BD75" s="10">
        <f>BC75+1</f>
        <v>2019</v>
      </c>
      <c r="BE75" s="10">
        <f>BD75+1</f>
        <v>2020</v>
      </c>
      <c r="BL75" s="4"/>
      <c r="BM75" s="4"/>
      <c r="BN75" s="4"/>
      <c r="BO75" s="4"/>
      <c r="BP75" s="4"/>
      <c r="BQ75" s="4"/>
      <c r="BR75" s="4"/>
      <c r="BS75" s="4"/>
      <c r="BT75" s="4"/>
      <c r="BU75" s="4"/>
      <c r="BV75" s="4"/>
      <c r="BW75" s="4"/>
      <c r="BX75" s="4"/>
      <c r="BY75" s="4"/>
      <c r="BZ75" s="4"/>
      <c r="CA75" s="4"/>
    </row>
    <row r="76" spans="23:79" ht="18.75">
      <c r="W76" s="511" t="s">
        <v>227</v>
      </c>
      <c r="X76" s="464"/>
      <c r="Y76" s="463">
        <v>1</v>
      </c>
      <c r="Z76" s="543"/>
      <c r="AA76" s="543"/>
      <c r="AB76" s="551">
        <f t="shared" ref="AB76:AZ76" si="120">AB5/AA5-1</f>
        <v>9.7775948411586988E-3</v>
      </c>
      <c r="AC76" s="796">
        <f t="shared" si="120"/>
        <v>8.0717200123610056E-3</v>
      </c>
      <c r="AD76" s="796">
        <f t="shared" si="120"/>
        <v>-6.1457082274993802E-3</v>
      </c>
      <c r="AE76" s="551">
        <f t="shared" si="120"/>
        <v>4.6558222443799702E-2</v>
      </c>
      <c r="AF76" s="551">
        <f t="shared" si="120"/>
        <v>9.9639540258515957E-3</v>
      </c>
      <c r="AG76" s="551">
        <f t="shared" si="120"/>
        <v>9.570423447377685E-3</v>
      </c>
      <c r="AH76" s="796">
        <f t="shared" si="120"/>
        <v>-5.4882048612264756E-3</v>
      </c>
      <c r="AI76" s="551">
        <f t="shared" si="120"/>
        <v>-3.2088791369118241E-2</v>
      </c>
      <c r="AJ76" s="551">
        <f t="shared" si="120"/>
        <v>2.9841606130916798E-2</v>
      </c>
      <c r="AK76" s="551">
        <f t="shared" si="120"/>
        <v>1.8324573497264574E-2</v>
      </c>
      <c r="AL76" s="551">
        <f t="shared" si="120"/>
        <v>-1.187255735982562E-2</v>
      </c>
      <c r="AM76" s="551">
        <f t="shared" si="120"/>
        <v>2.3092477541042378E-2</v>
      </c>
      <c r="AN76" s="796">
        <f t="shared" si="120"/>
        <v>6.3039009163128323E-3</v>
      </c>
      <c r="AO76" s="796">
        <f t="shared" si="120"/>
        <v>-4.2014228282440946E-3</v>
      </c>
      <c r="AP76" s="796">
        <f t="shared" si="120"/>
        <v>5.2303748846256326E-3</v>
      </c>
      <c r="AQ76" s="551">
        <f t="shared" si="120"/>
        <v>-1.7510489630804149E-2</v>
      </c>
      <c r="AR76" s="551">
        <f t="shared" si="120"/>
        <v>2.8024065878376581E-2</v>
      </c>
      <c r="AS76" s="551">
        <f t="shared" si="120"/>
        <v>-5.4266822946698046E-2</v>
      </c>
      <c r="AT76" s="551">
        <f t="shared" si="120"/>
        <v>-5.626206581203741E-2</v>
      </c>
      <c r="AU76" s="551">
        <f t="shared" si="120"/>
        <v>4.4605259912161799E-2</v>
      </c>
      <c r="AV76" s="551">
        <f t="shared" si="120"/>
        <v>4.1112067976593059E-2</v>
      </c>
      <c r="AW76" s="551">
        <f t="shared" si="120"/>
        <v>3.2545985349118567E-2</v>
      </c>
      <c r="AX76" s="796">
        <f t="shared" si="120"/>
        <v>6.7679492585817069E-3</v>
      </c>
      <c r="AY76" s="551">
        <f t="shared" si="120"/>
        <v>-3.8029228067345322E-2</v>
      </c>
      <c r="AZ76" s="551">
        <f t="shared" si="120"/>
        <v>-3.1452446463635098E-2</v>
      </c>
      <c r="BA76" s="551">
        <f t="shared" ref="BA76:BA86" si="121">BA5/AZ5-1</f>
        <v>-1.6114961792304983E-2</v>
      </c>
      <c r="BB76" s="551">
        <f t="shared" ref="BB76:BB86" si="122">BB5/BA5-1</f>
        <v>-1.2617078860744813E-2</v>
      </c>
      <c r="BC76" s="551">
        <f t="shared" ref="BC76:BC86" si="123">BC5/BB5-1</f>
        <v>-1</v>
      </c>
      <c r="BD76" s="551" t="e">
        <f t="shared" ref="BD76:BD86" si="124">BD5/BC5-1</f>
        <v>#DIV/0!</v>
      </c>
      <c r="BE76" s="551" t="e">
        <f t="shared" ref="BE76:BE86" si="125">BE5/BD5-1</f>
        <v>#DIV/0!</v>
      </c>
      <c r="BL76" s="4"/>
      <c r="BM76" s="4"/>
      <c r="BN76" s="4"/>
      <c r="BO76" s="523"/>
      <c r="BP76" s="523"/>
      <c r="BQ76" s="523"/>
      <c r="BR76" s="523"/>
      <c r="BS76" s="523"/>
      <c r="BT76" s="523"/>
      <c r="BU76" s="523"/>
      <c r="BV76" s="523"/>
      <c r="BW76" s="523"/>
      <c r="BX76" s="523"/>
      <c r="BY76" s="523"/>
      <c r="BZ76" s="523"/>
      <c r="CA76" s="4"/>
    </row>
    <row r="77" spans="23:79" ht="15.75">
      <c r="W77" s="513"/>
      <c r="X77" s="470" t="s">
        <v>228</v>
      </c>
      <c r="Y77" s="463">
        <v>1</v>
      </c>
      <c r="Z77" s="543"/>
      <c r="AA77" s="543"/>
      <c r="AB77" s="551">
        <f t="shared" ref="AB77:AB86" si="126">AB6/AA6-1</f>
        <v>9.6163462736329475E-3</v>
      </c>
      <c r="AC77" s="796">
        <f t="shared" ref="AC77:AQ77" si="127">AC6/AB6-1</f>
        <v>7.4270416872745937E-3</v>
      </c>
      <c r="AD77" s="796">
        <f t="shared" si="127"/>
        <v>-4.422098537936181E-3</v>
      </c>
      <c r="AE77" s="551">
        <f t="shared" si="127"/>
        <v>4.6112834518653001E-2</v>
      </c>
      <c r="AF77" s="551">
        <f t="shared" si="127"/>
        <v>9.9043074672604536E-3</v>
      </c>
      <c r="AG77" s="796">
        <f t="shared" si="127"/>
        <v>9.4211630490168563E-3</v>
      </c>
      <c r="AH77" s="796">
        <f t="shared" si="127"/>
        <v>-5.0356329439424918E-3</v>
      </c>
      <c r="AI77" s="551">
        <f t="shared" si="127"/>
        <v>-2.9466684537381216E-2</v>
      </c>
      <c r="AJ77" s="551">
        <f t="shared" si="127"/>
        <v>3.2197466311833844E-2</v>
      </c>
      <c r="AK77" s="551">
        <f t="shared" si="127"/>
        <v>1.8088781781138152E-2</v>
      </c>
      <c r="AL77" s="551">
        <f t="shared" si="127"/>
        <v>-1.1050230850592535E-2</v>
      </c>
      <c r="AM77" s="551">
        <f t="shared" si="127"/>
        <v>2.7336919743414345E-2</v>
      </c>
      <c r="AN77" s="796">
        <f t="shared" si="127"/>
        <v>6.9847089524091022E-3</v>
      </c>
      <c r="AO77" s="796">
        <f t="shared" si="127"/>
        <v>-3.6973085922542559E-3</v>
      </c>
      <c r="AP77" s="796">
        <f t="shared" si="127"/>
        <v>5.6388390826767054E-3</v>
      </c>
      <c r="AQ77" s="551">
        <f t="shared" si="127"/>
        <v>-1.755571359935626E-2</v>
      </c>
      <c r="AR77" s="551">
        <f t="shared" ref="AR77:AZ77" si="128">AR6/AQ6-1</f>
        <v>3.0348503748813371E-2</v>
      </c>
      <c r="AS77" s="551">
        <f t="shared" si="128"/>
        <v>-5.555470000950713E-2</v>
      </c>
      <c r="AT77" s="551">
        <f t="shared" si="128"/>
        <v>-5.2189005233627905E-2</v>
      </c>
      <c r="AU77" s="551">
        <f t="shared" si="128"/>
        <v>4.6417688812537161E-2</v>
      </c>
      <c r="AV77" s="551">
        <f t="shared" si="128"/>
        <v>4.4727477498827106E-2</v>
      </c>
      <c r="AW77" s="551">
        <f t="shared" si="128"/>
        <v>3.3103052949470024E-2</v>
      </c>
      <c r="AX77" s="796">
        <f t="shared" si="128"/>
        <v>6.1433205997141194E-3</v>
      </c>
      <c r="AY77" s="551">
        <f t="shared" si="128"/>
        <v>-3.9255699942801869E-2</v>
      </c>
      <c r="AZ77" s="551">
        <f t="shared" si="128"/>
        <v>-3.2808175840960296E-2</v>
      </c>
      <c r="BA77" s="551">
        <f t="shared" si="121"/>
        <v>-1.7372139638917816E-2</v>
      </c>
      <c r="BB77" s="551">
        <f t="shared" si="122"/>
        <v>-1.4060087559248813E-2</v>
      </c>
      <c r="BC77" s="551">
        <f t="shared" si="123"/>
        <v>-1</v>
      </c>
      <c r="BD77" s="551" t="e">
        <f t="shared" si="124"/>
        <v>#DIV/0!</v>
      </c>
      <c r="BE77" s="551" t="e">
        <f t="shared" si="125"/>
        <v>#DIV/0!</v>
      </c>
      <c r="BL77" s="4"/>
      <c r="BM77" s="4"/>
      <c r="BN77" s="4"/>
      <c r="BO77" s="523"/>
      <c r="BP77" s="523"/>
      <c r="BQ77" s="523"/>
      <c r="BR77" s="523"/>
      <c r="BS77" s="523"/>
      <c r="BT77" s="523"/>
      <c r="BU77" s="523"/>
      <c r="BV77" s="523"/>
      <c r="BW77" s="523"/>
      <c r="BX77" s="523"/>
      <c r="BY77" s="523"/>
      <c r="BZ77" s="523"/>
      <c r="CA77" s="4"/>
    </row>
    <row r="78" spans="23:79" ht="15.75">
      <c r="W78" s="516"/>
      <c r="X78" s="473" t="s">
        <v>229</v>
      </c>
      <c r="Y78" s="463">
        <v>1</v>
      </c>
      <c r="Z78" s="543"/>
      <c r="AA78" s="543"/>
      <c r="AB78" s="551">
        <f t="shared" si="126"/>
        <v>1.1577845019732358E-2</v>
      </c>
      <c r="AC78" s="551">
        <f t="shared" ref="AC78:AQ78" si="129">AC7/AB7-1</f>
        <v>1.5255237125376686E-2</v>
      </c>
      <c r="AD78" s="551">
        <f t="shared" si="129"/>
        <v>-2.5203446327103807E-2</v>
      </c>
      <c r="AE78" s="551">
        <f t="shared" si="129"/>
        <v>5.1587807179390266E-2</v>
      </c>
      <c r="AF78" s="551">
        <f t="shared" si="129"/>
        <v>1.0634011522301146E-2</v>
      </c>
      <c r="AG78" s="551">
        <f t="shared" si="129"/>
        <v>1.1245974211431919E-2</v>
      </c>
      <c r="AH78" s="551">
        <f t="shared" si="129"/>
        <v>-1.0559468581388565E-2</v>
      </c>
      <c r="AI78" s="551">
        <f t="shared" si="129"/>
        <v>-6.1634662996361111E-2</v>
      </c>
      <c r="AJ78" s="796">
        <f t="shared" si="129"/>
        <v>2.3857855872804201E-3</v>
      </c>
      <c r="AK78" s="551">
        <f t="shared" si="129"/>
        <v>2.1154279710268176E-2</v>
      </c>
      <c r="AL78" s="551">
        <f t="shared" si="129"/>
        <v>-2.1711566997969278E-2</v>
      </c>
      <c r="AM78" s="551">
        <f t="shared" si="129"/>
        <v>-2.8245060079808981E-2</v>
      </c>
      <c r="AN78" s="796">
        <f t="shared" si="129"/>
        <v>-2.4016291985754501E-3</v>
      </c>
      <c r="AO78" s="551">
        <f t="shared" si="129"/>
        <v>-1.0708210802467089E-2</v>
      </c>
      <c r="AP78" s="798">
        <f t="shared" si="129"/>
        <v>-7.9185800730963152E-5</v>
      </c>
      <c r="AQ78" s="551">
        <f t="shared" si="129"/>
        <v>-1.6919268847980784E-2</v>
      </c>
      <c r="AR78" s="796">
        <f t="shared" ref="AR78:AZ78" si="130">AR7/AQ7-1</f>
        <v>-2.3440404694139438E-3</v>
      </c>
      <c r="AS78" s="551">
        <f t="shared" si="130"/>
        <v>-3.6889714110783345E-2</v>
      </c>
      <c r="AT78" s="551">
        <f t="shared" si="130"/>
        <v>-0.11015412408510694</v>
      </c>
      <c r="AU78" s="551">
        <f t="shared" si="130"/>
        <v>1.9062264210538249E-2</v>
      </c>
      <c r="AV78" s="551">
        <f t="shared" si="130"/>
        <v>-1.120853031844693E-2</v>
      </c>
      <c r="AW78" s="551">
        <f t="shared" si="130"/>
        <v>2.4028303577565246E-2</v>
      </c>
      <c r="AX78" s="551">
        <f t="shared" si="130"/>
        <v>1.6403290523508751E-2</v>
      </c>
      <c r="AY78" s="551">
        <f t="shared" si="130"/>
        <v>-1.9301004956594814E-2</v>
      </c>
      <c r="AZ78" s="551">
        <f t="shared" si="130"/>
        <v>-1.11716935504651E-2</v>
      </c>
      <c r="BA78" s="796">
        <f t="shared" si="121"/>
        <v>2.2800263868236748E-3</v>
      </c>
      <c r="BB78" s="796">
        <f t="shared" si="122"/>
        <v>8.0829876264321143E-3</v>
      </c>
      <c r="BC78" s="551">
        <f t="shared" si="123"/>
        <v>-1</v>
      </c>
      <c r="BD78" s="551" t="e">
        <f t="shared" si="124"/>
        <v>#DIV/0!</v>
      </c>
      <c r="BE78" s="551" t="e">
        <f t="shared" si="125"/>
        <v>#DIV/0!</v>
      </c>
      <c r="BL78" s="4"/>
      <c r="BM78" s="4"/>
      <c r="BN78" s="4"/>
      <c r="BO78" s="523"/>
      <c r="BP78" s="523"/>
      <c r="BQ78" s="523"/>
      <c r="BR78" s="523"/>
      <c r="BS78" s="523"/>
      <c r="BT78" s="523"/>
      <c r="BU78" s="523"/>
      <c r="BV78" s="523"/>
      <c r="BW78" s="523"/>
      <c r="BX78" s="523"/>
      <c r="BY78" s="523"/>
      <c r="BZ78" s="523"/>
      <c r="CA78" s="4"/>
    </row>
    <row r="79" spans="23:79" ht="18.75">
      <c r="W79" s="519" t="s">
        <v>230</v>
      </c>
      <c r="X79" s="464"/>
      <c r="Y79" s="463">
        <v>25</v>
      </c>
      <c r="Z79" s="543"/>
      <c r="AA79" s="543"/>
      <c r="AB79" s="551">
        <f t="shared" si="126"/>
        <v>-2.7600144567311191E-2</v>
      </c>
      <c r="AC79" s="551">
        <f t="shared" ref="AC79:AQ79" si="131">AC8/AB8-1</f>
        <v>1.9519195435632408E-2</v>
      </c>
      <c r="AD79" s="551">
        <f t="shared" si="131"/>
        <v>-9.3100363859592528E-2</v>
      </c>
      <c r="AE79" s="551">
        <f t="shared" si="131"/>
        <v>8.497219471092099E-2</v>
      </c>
      <c r="AF79" s="551">
        <f t="shared" si="131"/>
        <v>-3.4474034906461393E-2</v>
      </c>
      <c r="AG79" s="551">
        <f t="shared" si="131"/>
        <v>-2.8977705695166223E-2</v>
      </c>
      <c r="AH79" s="551">
        <f t="shared" si="131"/>
        <v>-1.8351668975788993E-2</v>
      </c>
      <c r="AI79" s="551">
        <f t="shared" si="131"/>
        <v>-4.6631210178433635E-2</v>
      </c>
      <c r="AJ79" s="796">
        <f t="shared" si="131"/>
        <v>-4.0539213917074601E-3</v>
      </c>
      <c r="AK79" s="796">
        <f t="shared" si="131"/>
        <v>-4.6016288242478609E-4</v>
      </c>
      <c r="AL79" s="551">
        <f t="shared" si="131"/>
        <v>-2.7448669279576454E-2</v>
      </c>
      <c r="AM79" s="551">
        <f t="shared" si="131"/>
        <v>-1.6605934142308487E-2</v>
      </c>
      <c r="AN79" s="551">
        <f t="shared" si="131"/>
        <v>-4.022599479050315E-2</v>
      </c>
      <c r="AO79" s="551">
        <f t="shared" si="131"/>
        <v>3.091074159362539E-2</v>
      </c>
      <c r="AP79" s="796">
        <f t="shared" si="131"/>
        <v>-5.5548136181365892E-3</v>
      </c>
      <c r="AQ79" s="551">
        <f t="shared" si="131"/>
        <v>-1.3854631006694151E-2</v>
      </c>
      <c r="AR79" s="796">
        <f t="shared" ref="AR79:AZ79" si="132">AR8/AQ8-1</f>
        <v>8.6609547991725044E-3</v>
      </c>
      <c r="AS79" s="796">
        <f t="shared" si="132"/>
        <v>-8.9480907497477835E-3</v>
      </c>
      <c r="AT79" s="551">
        <f t="shared" si="132"/>
        <v>-2.5976491424482218E-2</v>
      </c>
      <c r="AU79" s="551">
        <f t="shared" si="132"/>
        <v>1.7780633387828093E-2</v>
      </c>
      <c r="AV79" s="551">
        <f t="shared" si="132"/>
        <v>-3.0175075362886883E-2</v>
      </c>
      <c r="AW79" s="551">
        <f t="shared" si="132"/>
        <v>-2.4911394955829502E-2</v>
      </c>
      <c r="AX79" s="551">
        <f t="shared" si="132"/>
        <v>-1.0236702403062514E-2</v>
      </c>
      <c r="AY79" s="551">
        <f t="shared" si="132"/>
        <v>-1.9573860418250488E-2</v>
      </c>
      <c r="AZ79" s="551">
        <f t="shared" si="132"/>
        <v>-2.3175812031566267E-2</v>
      </c>
      <c r="BA79" s="551">
        <f t="shared" si="121"/>
        <v>-1.2055252882044454E-2</v>
      </c>
      <c r="BB79" s="796">
        <f t="shared" si="122"/>
        <v>-7.7979816509143873E-3</v>
      </c>
      <c r="BC79" s="551">
        <f t="shared" si="123"/>
        <v>-1</v>
      </c>
      <c r="BD79" s="551" t="e">
        <f t="shared" si="124"/>
        <v>#DIV/0!</v>
      </c>
      <c r="BE79" s="551" t="e">
        <f t="shared" si="125"/>
        <v>#DIV/0!</v>
      </c>
      <c r="BL79" s="4"/>
      <c r="BM79" s="4"/>
      <c r="BN79" s="4"/>
      <c r="BO79" s="523"/>
      <c r="BP79" s="523"/>
      <c r="BQ79" s="523"/>
      <c r="BR79" s="523"/>
      <c r="BS79" s="523"/>
      <c r="BT79" s="523"/>
      <c r="BU79" s="523"/>
      <c r="BV79" s="523"/>
      <c r="BW79" s="523"/>
      <c r="BX79" s="523"/>
      <c r="BY79" s="523"/>
      <c r="BZ79" s="523"/>
      <c r="CA79" s="4"/>
    </row>
    <row r="80" spans="23:79" ht="18.75">
      <c r="W80" s="519" t="s">
        <v>231</v>
      </c>
      <c r="X80" s="464"/>
      <c r="Y80" s="463">
        <v>298</v>
      </c>
      <c r="Z80" s="543"/>
      <c r="AA80" s="543"/>
      <c r="AB80" s="796">
        <f t="shared" si="126"/>
        <v>-9.4279742418840184E-3</v>
      </c>
      <c r="AC80" s="796">
        <f t="shared" ref="AC80:AQ80" si="133">AC9/AB9-1</f>
        <v>5.1135614922621642E-3</v>
      </c>
      <c r="AD80" s="796">
        <f t="shared" si="133"/>
        <v>-4.2999223953390509E-3</v>
      </c>
      <c r="AE80" s="551">
        <f t="shared" si="133"/>
        <v>4.0376703254397572E-2</v>
      </c>
      <c r="AF80" s="796">
        <f t="shared" si="133"/>
        <v>9.2322053918605373E-3</v>
      </c>
      <c r="AG80" s="551">
        <f t="shared" si="133"/>
        <v>3.3923672945453953E-2</v>
      </c>
      <c r="AH80" s="551">
        <f t="shared" si="133"/>
        <v>2.2983354536876055E-2</v>
      </c>
      <c r="AI80" s="551">
        <f t="shared" si="133"/>
        <v>-4.5664086726324049E-2</v>
      </c>
      <c r="AJ80" s="551">
        <f t="shared" si="133"/>
        <v>-0.18508661620178857</v>
      </c>
      <c r="AK80" s="551">
        <f t="shared" si="133"/>
        <v>9.2363197920301898E-2</v>
      </c>
      <c r="AL80" s="551">
        <f t="shared" si="133"/>
        <v>-0.1195326514574141</v>
      </c>
      <c r="AM80" s="551">
        <f t="shared" si="133"/>
        <v>-2.0329115866050684E-2</v>
      </c>
      <c r="AN80" s="796">
        <f t="shared" si="133"/>
        <v>-5.4251133764581239E-3</v>
      </c>
      <c r="AO80" s="796">
        <f t="shared" si="133"/>
        <v>-5.9981768285088943E-3</v>
      </c>
      <c r="AP80" s="551">
        <f t="shared" si="133"/>
        <v>-1.6604941787559335E-2</v>
      </c>
      <c r="AQ80" s="796">
        <f t="shared" si="133"/>
        <v>-3.0535336815071812E-3</v>
      </c>
      <c r="AR80" s="551">
        <f t="shared" ref="AR80:AZ80" si="134">AR9/AQ9-1</f>
        <v>-2.4693749086544314E-2</v>
      </c>
      <c r="AS80" s="551">
        <f t="shared" si="134"/>
        <v>-3.1380520973724568E-2</v>
      </c>
      <c r="AT80" s="551">
        <f t="shared" si="134"/>
        <v>-2.582703874271941E-2</v>
      </c>
      <c r="AU80" s="551">
        <f t="shared" si="134"/>
        <v>-2.4054670425676106E-2</v>
      </c>
      <c r="AV80" s="551">
        <f t="shared" si="134"/>
        <v>-1.9775591191766417E-2</v>
      </c>
      <c r="AW80" s="551">
        <f t="shared" si="134"/>
        <v>-1.5498783910018021E-2</v>
      </c>
      <c r="AX80" s="796">
        <f t="shared" si="134"/>
        <v>3.3736122025176396E-3</v>
      </c>
      <c r="AY80" s="551">
        <f t="shared" si="134"/>
        <v>-1.7810464380952018E-2</v>
      </c>
      <c r="AZ80" s="551">
        <f t="shared" si="134"/>
        <v>-1.7575559865029344E-2</v>
      </c>
      <c r="BA80" s="551">
        <f t="shared" si="121"/>
        <v>-1.7271687363620725E-2</v>
      </c>
      <c r="BB80" s="796">
        <f t="shared" si="122"/>
        <v>-1.233849384597141E-3</v>
      </c>
      <c r="BC80" s="551">
        <f t="shared" si="123"/>
        <v>-1</v>
      </c>
      <c r="BD80" s="551" t="e">
        <f t="shared" si="124"/>
        <v>#DIV/0!</v>
      </c>
      <c r="BE80" s="551" t="e">
        <f t="shared" si="125"/>
        <v>#DIV/0!</v>
      </c>
      <c r="BL80" s="4"/>
      <c r="BM80" s="4"/>
      <c r="BN80" s="4"/>
      <c r="BO80" s="523"/>
      <c r="BP80" s="523"/>
      <c r="BQ80" s="523"/>
      <c r="BR80" s="523"/>
      <c r="BS80" s="523"/>
      <c r="BT80" s="523"/>
      <c r="BU80" s="523"/>
      <c r="BV80" s="523"/>
      <c r="BW80" s="523"/>
      <c r="BX80" s="523"/>
      <c r="BY80" s="523"/>
      <c r="BZ80" s="523"/>
      <c r="CA80" s="4"/>
    </row>
    <row r="81" spans="23:79" ht="15.75">
      <c r="W81" s="524" t="s">
        <v>232</v>
      </c>
      <c r="X81" s="477"/>
      <c r="Y81" s="463"/>
      <c r="Z81" s="543"/>
      <c r="AA81" s="543"/>
      <c r="AB81" s="551">
        <f t="shared" si="126"/>
        <v>0.10581172541317185</v>
      </c>
      <c r="AC81" s="551">
        <f t="shared" ref="AC81:AY81" si="135">AC10/AB10-1</f>
        <v>5.0076865619440136E-2</v>
      </c>
      <c r="AD81" s="551">
        <f t="shared" si="135"/>
        <v>9.1697523746909315E-2</v>
      </c>
      <c r="AE81" s="551">
        <f t="shared" si="135"/>
        <v>0.10652104334496215</v>
      </c>
      <c r="AF81" s="551">
        <f t="shared" si="135"/>
        <v>0.19923465422177511</v>
      </c>
      <c r="AG81" s="551">
        <f t="shared" si="135"/>
        <v>1.0077019525430497E-2</v>
      </c>
      <c r="AH81" s="551">
        <f t="shared" si="135"/>
        <v>-1.6120101712698287E-2</v>
      </c>
      <c r="AI81" s="551">
        <f t="shared" si="135"/>
        <v>-9.1025669907791817E-2</v>
      </c>
      <c r="AJ81" s="551">
        <f t="shared" si="135"/>
        <v>-0.12554420556794621</v>
      </c>
      <c r="AK81" s="551">
        <f t="shared" si="135"/>
        <v>-0.10506967392116773</v>
      </c>
      <c r="AL81" s="551">
        <f t="shared" si="135"/>
        <v>-0.15081071021675374</v>
      </c>
      <c r="AM81" s="551">
        <f t="shared" si="135"/>
        <v>-0.11649334533489408</v>
      </c>
      <c r="AN81" s="551">
        <f t="shared" si="135"/>
        <v>-2.0220704697537006E-2</v>
      </c>
      <c r="AO81" s="551">
        <f t="shared" si="135"/>
        <v>-0.11398414823022052</v>
      </c>
      <c r="AP81" s="551">
        <f t="shared" si="135"/>
        <v>1.9999745155461879E-2</v>
      </c>
      <c r="AQ81" s="551">
        <f t="shared" si="135"/>
        <v>8.3283923372469593E-2</v>
      </c>
      <c r="AR81" s="551">
        <f t="shared" si="135"/>
        <v>2.2746986361483534E-2</v>
      </c>
      <c r="AS81" s="796">
        <f t="shared" si="135"/>
        <v>-8.3293430368202026E-3</v>
      </c>
      <c r="AT81" s="551">
        <f t="shared" si="135"/>
        <v>-6.1967078075662485E-2</v>
      </c>
      <c r="AU81" s="551">
        <f t="shared" si="135"/>
        <v>9.4959120457204893E-2</v>
      </c>
      <c r="AV81" s="551">
        <f t="shared" si="135"/>
        <v>7.476849733755131E-2</v>
      </c>
      <c r="AW81" s="551">
        <f t="shared" si="135"/>
        <v>7.8416663874175674E-2</v>
      </c>
      <c r="AX81" s="551">
        <f t="shared" si="135"/>
        <v>7.0141095290882749E-2</v>
      </c>
      <c r="AY81" s="551">
        <f t="shared" si="135"/>
        <v>8.240245693333681E-2</v>
      </c>
      <c r="AZ81" s="551">
        <f t="shared" ref="AZ81:AZ86" si="136">AZ10/AY10-1</f>
        <v>6.9936313459885602E-2</v>
      </c>
      <c r="BA81" s="551">
        <f t="shared" si="121"/>
        <v>7.7132475431999525E-2</v>
      </c>
      <c r="BB81" s="551">
        <f t="shared" si="122"/>
        <v>6.2957472094075984E-2</v>
      </c>
      <c r="BC81" s="551">
        <f t="shared" si="123"/>
        <v>-1</v>
      </c>
      <c r="BD81" s="551" t="e">
        <f t="shared" si="124"/>
        <v>#DIV/0!</v>
      </c>
      <c r="BE81" s="551" t="e">
        <f t="shared" si="125"/>
        <v>#DIV/0!</v>
      </c>
      <c r="BL81" s="4"/>
      <c r="BM81" s="4"/>
      <c r="BN81" s="4"/>
      <c r="BO81" s="523"/>
      <c r="BP81" s="523"/>
      <c r="BQ81" s="523"/>
      <c r="BR81" s="523"/>
      <c r="BS81" s="523"/>
      <c r="BT81" s="523"/>
      <c r="BU81" s="523"/>
      <c r="BV81" s="523"/>
      <c r="BW81" s="523"/>
      <c r="BX81" s="523"/>
      <c r="BY81" s="523"/>
      <c r="BZ81" s="523"/>
      <c r="CA81" s="4"/>
    </row>
    <row r="82" spans="23:79" ht="28.5">
      <c r="W82" s="525"/>
      <c r="X82" s="480" t="s">
        <v>233</v>
      </c>
      <c r="Y82" s="481" t="s">
        <v>234</v>
      </c>
      <c r="Z82" s="543"/>
      <c r="AA82" s="543"/>
      <c r="AB82" s="551">
        <f t="shared" si="126"/>
        <v>8.8957790566543293E-2</v>
      </c>
      <c r="AC82" s="551">
        <f t="shared" ref="AC82:AY82" si="137">AC11/AB11-1</f>
        <v>2.4070340480269126E-2</v>
      </c>
      <c r="AD82" s="551">
        <f t="shared" si="137"/>
        <v>2.0370894660691974E-2</v>
      </c>
      <c r="AE82" s="551">
        <f t="shared" si="137"/>
        <v>0.16121746427582906</v>
      </c>
      <c r="AF82" s="551">
        <f t="shared" si="137"/>
        <v>0.19766846543960104</v>
      </c>
      <c r="AG82" s="551">
        <f t="shared" si="137"/>
        <v>-2.4395316590543614E-2</v>
      </c>
      <c r="AH82" s="796">
        <f t="shared" si="137"/>
        <v>-6.55801780875509E-3</v>
      </c>
      <c r="AI82" s="551">
        <f t="shared" si="137"/>
        <v>-2.8428032572769268E-2</v>
      </c>
      <c r="AJ82" s="551">
        <f t="shared" si="137"/>
        <v>2.6373965967684487E-2</v>
      </c>
      <c r="AK82" s="551">
        <f t="shared" si="137"/>
        <v>-6.2223433551387375E-2</v>
      </c>
      <c r="AL82" s="551">
        <f t="shared" si="137"/>
        <v>-0.14832299058031362</v>
      </c>
      <c r="AM82" s="551">
        <f t="shared" si="137"/>
        <v>-0.16576113351646571</v>
      </c>
      <c r="AN82" s="796">
        <f t="shared" si="137"/>
        <v>-4.9437853056144565E-4</v>
      </c>
      <c r="AO82" s="551">
        <f t="shared" si="137"/>
        <v>-0.23461673486385815</v>
      </c>
      <c r="AP82" s="551">
        <f t="shared" si="137"/>
        <v>2.9056577203481204E-2</v>
      </c>
      <c r="AQ82" s="551">
        <f t="shared" si="137"/>
        <v>0.14436384549598147</v>
      </c>
      <c r="AR82" s="551">
        <f t="shared" si="137"/>
        <v>0.14221086770718072</v>
      </c>
      <c r="AS82" s="551">
        <f t="shared" si="137"/>
        <v>0.15428926132356491</v>
      </c>
      <c r="AT82" s="551">
        <f t="shared" si="137"/>
        <v>8.5683322552622565E-2</v>
      </c>
      <c r="AU82" s="551">
        <f t="shared" si="137"/>
        <v>0.1130947280263952</v>
      </c>
      <c r="AV82" s="551">
        <f t="shared" si="137"/>
        <v>0.11869739864958517</v>
      </c>
      <c r="AW82" s="551">
        <f t="shared" si="137"/>
        <v>0.12569693172460594</v>
      </c>
      <c r="AX82" s="551">
        <f t="shared" si="137"/>
        <v>9.3563613916486599E-2</v>
      </c>
      <c r="AY82" s="551">
        <f t="shared" si="137"/>
        <v>0.11438587032884451</v>
      </c>
      <c r="AZ82" s="551">
        <f t="shared" si="136"/>
        <v>9.721240668333464E-2</v>
      </c>
      <c r="BA82" s="551">
        <f t="shared" si="121"/>
        <v>8.35005779991147E-2</v>
      </c>
      <c r="BB82" s="551">
        <f t="shared" si="122"/>
        <v>7.5717542461325449E-2</v>
      </c>
      <c r="BC82" s="551">
        <f t="shared" si="123"/>
        <v>-1</v>
      </c>
      <c r="BD82" s="551" t="e">
        <f t="shared" si="124"/>
        <v>#DIV/0!</v>
      </c>
      <c r="BE82" s="551" t="e">
        <f t="shared" si="125"/>
        <v>#DIV/0!</v>
      </c>
      <c r="BL82" s="4"/>
      <c r="BM82" s="4"/>
      <c r="BN82" s="4"/>
      <c r="BO82" s="528"/>
      <c r="BP82" s="528"/>
      <c r="BQ82" s="528"/>
      <c r="BR82" s="528"/>
      <c r="BS82" s="528"/>
      <c r="BT82" s="523"/>
      <c r="BU82" s="523"/>
      <c r="BV82" s="523"/>
      <c r="BW82" s="523"/>
      <c r="BX82" s="523"/>
      <c r="BY82" s="523"/>
      <c r="BZ82" s="523"/>
      <c r="CA82" s="4"/>
    </row>
    <row r="83" spans="23:79" ht="28.5">
      <c r="W83" s="525"/>
      <c r="X83" s="480" t="s">
        <v>235</v>
      </c>
      <c r="Y83" s="481" t="s">
        <v>236</v>
      </c>
      <c r="Z83" s="543"/>
      <c r="AA83" s="543"/>
      <c r="AB83" s="551">
        <f t="shared" si="126"/>
        <v>0.14797040261001193</v>
      </c>
      <c r="AC83" s="551">
        <f t="shared" ref="AC83:AY83" si="138">AC12/AB12-1</f>
        <v>1.4702566276902251E-2</v>
      </c>
      <c r="AD83" s="551">
        <f t="shared" si="138"/>
        <v>0.43657292284521954</v>
      </c>
      <c r="AE83" s="551">
        <f t="shared" si="138"/>
        <v>0.22852153866522684</v>
      </c>
      <c r="AF83" s="551">
        <f t="shared" si="138"/>
        <v>0.30992439392251936</v>
      </c>
      <c r="AG83" s="551">
        <f t="shared" si="138"/>
        <v>3.6812120415688376E-2</v>
      </c>
      <c r="AH83" s="551">
        <f t="shared" si="138"/>
        <v>9.4538783135734272E-2</v>
      </c>
      <c r="AI83" s="551">
        <f t="shared" si="138"/>
        <v>-0.17092465985060268</v>
      </c>
      <c r="AJ83" s="551">
        <f t="shared" si="138"/>
        <v>-0.20825158539650557</v>
      </c>
      <c r="AK83" s="551">
        <f t="shared" si="138"/>
        <v>-9.4903848539505176E-2</v>
      </c>
      <c r="AL83" s="551">
        <f t="shared" si="138"/>
        <v>-0.16799654572614775</v>
      </c>
      <c r="AM83" s="551">
        <f t="shared" si="138"/>
        <v>-6.8738259222732245E-2</v>
      </c>
      <c r="AN83" s="551">
        <f t="shared" si="138"/>
        <v>-3.7527729328921233E-2</v>
      </c>
      <c r="AO83" s="551">
        <f t="shared" si="138"/>
        <v>4.0933638993493116E-2</v>
      </c>
      <c r="AP83" s="551">
        <f t="shared" si="138"/>
        <v>-6.437148392601455E-2</v>
      </c>
      <c r="AQ83" s="551">
        <f t="shared" si="138"/>
        <v>4.3535750591793931E-2</v>
      </c>
      <c r="AR83" s="551">
        <f t="shared" si="138"/>
        <v>-0.12023037252544277</v>
      </c>
      <c r="AS83" s="551">
        <f t="shared" si="138"/>
        <v>-0.27453405340094794</v>
      </c>
      <c r="AT83" s="551">
        <f t="shared" si="138"/>
        <v>-0.2953879622111002</v>
      </c>
      <c r="AU83" s="551">
        <f t="shared" si="138"/>
        <v>5.0081038237153042E-2</v>
      </c>
      <c r="AV83" s="551">
        <f t="shared" si="138"/>
        <v>-0.11627065062861408</v>
      </c>
      <c r="AW83" s="551">
        <f t="shared" si="138"/>
        <v>-8.49747656466735E-2</v>
      </c>
      <c r="AX83" s="551">
        <f t="shared" si="138"/>
        <v>-4.5475573216002596E-2</v>
      </c>
      <c r="AY83" s="551">
        <f t="shared" si="138"/>
        <v>2.4806258839639828E-2</v>
      </c>
      <c r="AZ83" s="551">
        <f t="shared" si="136"/>
        <v>-1.5862506365936335E-2</v>
      </c>
      <c r="BA83" s="551">
        <f t="shared" si="121"/>
        <v>2.0321204223738176E-2</v>
      </c>
      <c r="BB83" s="551">
        <f t="shared" si="122"/>
        <v>4.0797338724777976E-2</v>
      </c>
      <c r="BC83" s="551">
        <f t="shared" si="123"/>
        <v>-1</v>
      </c>
      <c r="BD83" s="551" t="e">
        <f t="shared" si="124"/>
        <v>#DIV/0!</v>
      </c>
      <c r="BE83" s="551" t="e">
        <f t="shared" si="125"/>
        <v>#DIV/0!</v>
      </c>
      <c r="BL83" s="4"/>
      <c r="BM83" s="4"/>
      <c r="BN83" s="4"/>
      <c r="BO83" s="528"/>
      <c r="BP83" s="528"/>
      <c r="BQ83" s="528"/>
      <c r="BR83" s="528"/>
      <c r="BS83" s="528"/>
      <c r="BT83" s="523"/>
      <c r="BU83" s="523"/>
      <c r="BV83" s="523"/>
      <c r="BW83" s="523"/>
      <c r="BX83" s="523"/>
      <c r="BY83" s="523"/>
      <c r="BZ83" s="523"/>
      <c r="CA83" s="4"/>
    </row>
    <row r="84" spans="23:79" ht="18.75" customHeight="1">
      <c r="W84" s="525"/>
      <c r="X84" s="482" t="s">
        <v>237</v>
      </c>
      <c r="Y84" s="465">
        <v>22800</v>
      </c>
      <c r="Z84" s="543"/>
      <c r="AA84" s="543"/>
      <c r="AB84" s="86">
        <f t="shared" si="126"/>
        <v>0.10552257582449287</v>
      </c>
      <c r="AC84" s="86">
        <f t="shared" ref="AC84:AY84" si="139">AC13/AB13-1</f>
        <v>0.10064606961838862</v>
      </c>
      <c r="AD84" s="310">
        <f t="shared" si="139"/>
        <v>4.2304064926494966E-3</v>
      </c>
      <c r="AE84" s="86">
        <f t="shared" si="139"/>
        <v>-4.3434980255246614E-2</v>
      </c>
      <c r="AF84" s="86">
        <f t="shared" si="139"/>
        <v>9.5044814103399045E-2</v>
      </c>
      <c r="AG84" s="86">
        <f t="shared" si="139"/>
        <v>3.493918267915852E-2</v>
      </c>
      <c r="AH84" s="86">
        <f t="shared" si="139"/>
        <v>-0.14755137946247876</v>
      </c>
      <c r="AI84" s="86">
        <f t="shared" si="139"/>
        <v>-8.8655500632454087E-2</v>
      </c>
      <c r="AJ84" s="86">
        <f t="shared" si="139"/>
        <v>-0.30606878168539509</v>
      </c>
      <c r="AK84" s="86">
        <f t="shared" si="139"/>
        <v>-0.2337743671460053</v>
      </c>
      <c r="AL84" s="86">
        <f t="shared" si="139"/>
        <v>-0.13729097892168241</v>
      </c>
      <c r="AM84" s="86">
        <f t="shared" si="139"/>
        <v>-5.4489790068685706E-2</v>
      </c>
      <c r="AN84" s="86">
        <f t="shared" si="139"/>
        <v>-5.7391871569899E-2</v>
      </c>
      <c r="AO84" s="86">
        <f t="shared" si="139"/>
        <v>-2.7302997855100375E-2</v>
      </c>
      <c r="AP84" s="86">
        <f t="shared" si="139"/>
        <v>-3.9115336950364732E-2</v>
      </c>
      <c r="AQ84" s="86">
        <f t="shared" si="139"/>
        <v>3.4810148218546999E-2</v>
      </c>
      <c r="AR84" s="86">
        <f t="shared" si="139"/>
        <v>-9.4752335719466618E-2</v>
      </c>
      <c r="AS84" s="86">
        <f t="shared" si="139"/>
        <v>-0.11752161703756925</v>
      </c>
      <c r="AT84" s="86">
        <f t="shared" si="139"/>
        <v>-0.41428427034835358</v>
      </c>
      <c r="AU84" s="310">
        <f t="shared" si="139"/>
        <v>-9.3033058214083697E-3</v>
      </c>
      <c r="AV84" s="86">
        <f t="shared" si="139"/>
        <v>-7.2705550252961881E-2</v>
      </c>
      <c r="AW84" s="310">
        <f t="shared" si="139"/>
        <v>-5.8280806256053586E-3</v>
      </c>
      <c r="AX84" s="86">
        <f t="shared" si="139"/>
        <v>-5.9399266293567843E-2</v>
      </c>
      <c r="AY84" s="86">
        <f t="shared" si="139"/>
        <v>-1.7482954621357405E-2</v>
      </c>
      <c r="AZ84" s="86">
        <f t="shared" si="136"/>
        <v>4.2441991401084289E-2</v>
      </c>
      <c r="BA84" s="86">
        <f t="shared" si="121"/>
        <v>3.935574273150233E-2</v>
      </c>
      <c r="BB84" s="86">
        <f t="shared" si="122"/>
        <v>-4.5716175534506021E-2</v>
      </c>
      <c r="BC84" s="86">
        <f t="shared" si="123"/>
        <v>-1</v>
      </c>
      <c r="BD84" s="86" t="e">
        <f t="shared" si="124"/>
        <v>#DIV/0!</v>
      </c>
      <c r="BE84" s="86" t="e">
        <f t="shared" si="125"/>
        <v>#DIV/0!</v>
      </c>
      <c r="BF84" s="87"/>
      <c r="BG84" s="87"/>
      <c r="BH84" s="4"/>
      <c r="BI84" s="87"/>
      <c r="BL84" s="348"/>
      <c r="BM84" s="527"/>
      <c r="BN84" s="497"/>
      <c r="BO84" s="528"/>
      <c r="BP84" s="528"/>
      <c r="BQ84" s="528"/>
      <c r="BR84" s="528"/>
      <c r="BS84" s="528"/>
      <c r="BT84" s="523"/>
      <c r="BU84" s="523"/>
      <c r="BV84" s="523"/>
      <c r="BW84" s="523"/>
      <c r="BX84" s="523"/>
      <c r="BY84" s="523"/>
      <c r="BZ84" s="523"/>
      <c r="CA84" s="4"/>
    </row>
    <row r="85" spans="23:79" ht="18.75" customHeight="1" thickBot="1">
      <c r="W85" s="529"/>
      <c r="X85" s="484" t="s">
        <v>238</v>
      </c>
      <c r="Y85" s="465">
        <v>17200</v>
      </c>
      <c r="Z85" s="544"/>
      <c r="AA85" s="544"/>
      <c r="AB85" s="552">
        <f t="shared" si="126"/>
        <v>0</v>
      </c>
      <c r="AC85" s="552">
        <f t="shared" ref="AC85:AY85" si="140">AC14/AB14-1</f>
        <v>0</v>
      </c>
      <c r="AD85" s="552">
        <f t="shared" si="140"/>
        <v>0.33333333333333304</v>
      </c>
      <c r="AE85" s="552">
        <f t="shared" si="140"/>
        <v>0.75000000000000022</v>
      </c>
      <c r="AF85" s="799">
        <f t="shared" si="140"/>
        <v>1.6428571428571415</v>
      </c>
      <c r="AG85" s="552">
        <f t="shared" si="140"/>
        <v>-4.2467520647312407E-2</v>
      </c>
      <c r="AH85" s="552">
        <f t="shared" si="140"/>
        <v>-0.11162980772508435</v>
      </c>
      <c r="AI85" s="552">
        <f t="shared" si="140"/>
        <v>9.9821013115413804E-2</v>
      </c>
      <c r="AJ85" s="552">
        <f t="shared" si="140"/>
        <v>0.67576329380784306</v>
      </c>
      <c r="AK85" s="552">
        <f t="shared" si="140"/>
        <v>-9.3559909122447271E-2</v>
      </c>
      <c r="AL85" s="552">
        <f t="shared" si="140"/>
        <v>3.1634572034120678E-2</v>
      </c>
      <c r="AM85" s="552">
        <f t="shared" si="140"/>
        <v>0.26006297501653153</v>
      </c>
      <c r="AN85" s="552">
        <f t="shared" si="140"/>
        <v>0.12009555900319513</v>
      </c>
      <c r="AO85" s="552">
        <f t="shared" si="140"/>
        <v>0.16809107081034669</v>
      </c>
      <c r="AP85" s="552">
        <f t="shared" si="140"/>
        <v>2.0280588839155298</v>
      </c>
      <c r="AQ85" s="552">
        <f t="shared" si="140"/>
        <v>-4.7860599852782792E-2</v>
      </c>
      <c r="AR85" s="552">
        <f t="shared" si="140"/>
        <v>0.13236415694472492</v>
      </c>
      <c r="AS85" s="552">
        <f t="shared" si="140"/>
        <v>-6.6648583281892271E-2</v>
      </c>
      <c r="AT85" s="552">
        <f t="shared" si="140"/>
        <v>-8.5672423433385103E-2</v>
      </c>
      <c r="AU85" s="552">
        <f t="shared" si="140"/>
        <v>0.13704931824637412</v>
      </c>
      <c r="AV85" s="552">
        <f t="shared" si="140"/>
        <v>0.1692741945149483</v>
      </c>
      <c r="AW85" s="552">
        <f t="shared" si="140"/>
        <v>-0.16025934775256001</v>
      </c>
      <c r="AX85" s="552">
        <f t="shared" si="140"/>
        <v>6.9705962559551526E-2</v>
      </c>
      <c r="AY85" s="552">
        <f t="shared" si="140"/>
        <v>-0.30568798223277382</v>
      </c>
      <c r="AZ85" s="552">
        <f t="shared" si="136"/>
        <v>-0.49145276331225485</v>
      </c>
      <c r="BA85" s="552">
        <f t="shared" si="121"/>
        <v>0.11103458970769209</v>
      </c>
      <c r="BB85" s="552">
        <f t="shared" si="122"/>
        <v>-0.29106197453269922</v>
      </c>
      <c r="BC85" s="552">
        <f t="shared" si="123"/>
        <v>-1</v>
      </c>
      <c r="BD85" s="552" t="e">
        <f t="shared" si="124"/>
        <v>#DIV/0!</v>
      </c>
      <c r="BE85" s="552" t="e">
        <f t="shared" si="125"/>
        <v>#DIV/0!</v>
      </c>
      <c r="BF85" s="87"/>
      <c r="BG85" s="87"/>
      <c r="BH85" s="4"/>
      <c r="BI85" s="87"/>
      <c r="BL85" s="348"/>
      <c r="BM85" s="527"/>
      <c r="BN85" s="497"/>
      <c r="BO85" s="528"/>
      <c r="BP85" s="528"/>
      <c r="BQ85" s="528"/>
      <c r="BR85" s="528"/>
      <c r="BS85" s="528"/>
      <c r="BT85" s="523"/>
      <c r="BU85" s="523"/>
      <c r="BV85" s="523"/>
      <c r="BW85" s="523"/>
      <c r="BX85" s="523"/>
      <c r="BY85" s="523"/>
      <c r="BZ85" s="523"/>
      <c r="CA85" s="4"/>
    </row>
    <row r="86" spans="23:79" ht="21.75" customHeight="1" thickTop="1">
      <c r="W86" s="534" t="s">
        <v>243</v>
      </c>
      <c r="X86" s="535"/>
      <c r="Y86" s="536"/>
      <c r="Z86" s="545"/>
      <c r="AA86" s="545"/>
      <c r="AB86" s="553">
        <f t="shared" si="126"/>
        <v>1.0662369811152983E-2</v>
      </c>
      <c r="AC86" s="553">
        <f t="shared" ref="AC86:AY86" si="141">AC15/AB15-1</f>
        <v>9.6567834743950254E-3</v>
      </c>
      <c r="AD86" s="797">
        <f t="shared" si="141"/>
        <v>-5.9513640726748251E-3</v>
      </c>
      <c r="AE86" s="553">
        <f t="shared" si="141"/>
        <v>4.9669442454014279E-2</v>
      </c>
      <c r="AF86" s="553">
        <f t="shared" si="141"/>
        <v>1.5444057798769117E-2</v>
      </c>
      <c r="AG86" s="797">
        <f t="shared" si="141"/>
        <v>9.0083684282049603E-3</v>
      </c>
      <c r="AH86" s="797">
        <f t="shared" si="141"/>
        <v>-5.6229885443787042E-3</v>
      </c>
      <c r="AI86" s="553">
        <f t="shared" si="141"/>
        <v>-3.5368535625480479E-2</v>
      </c>
      <c r="AJ86" s="553">
        <f t="shared" si="141"/>
        <v>1.7248461033426254E-2</v>
      </c>
      <c r="AK86" s="553">
        <f t="shared" si="141"/>
        <v>1.5013480121488065E-2</v>
      </c>
      <c r="AL86" s="553">
        <f t="shared" si="141"/>
        <v>-1.8859838690421848E-2</v>
      </c>
      <c r="AM86" s="553">
        <f t="shared" si="141"/>
        <v>1.748688356099759E-2</v>
      </c>
      <c r="AN86" s="797">
        <f t="shared" si="141"/>
        <v>4.2548043988464013E-3</v>
      </c>
      <c r="AO86" s="797">
        <f t="shared" si="141"/>
        <v>-5.809402812080533E-3</v>
      </c>
      <c r="AP86" s="797">
        <f t="shared" si="141"/>
        <v>4.8414746673350884E-3</v>
      </c>
      <c r="AQ86" s="553">
        <f t="shared" si="141"/>
        <v>-1.511519817231366E-2</v>
      </c>
      <c r="AR86" s="553">
        <f t="shared" si="141"/>
        <v>2.6444075183001958E-2</v>
      </c>
      <c r="AS86" s="553">
        <f t="shared" si="141"/>
        <v>-5.1701675113217216E-2</v>
      </c>
      <c r="AT86" s="553">
        <f t="shared" si="141"/>
        <v>-5.5052463303416177E-2</v>
      </c>
      <c r="AU86" s="553">
        <f t="shared" si="141"/>
        <v>4.3777382919072627E-2</v>
      </c>
      <c r="AV86" s="553">
        <f t="shared" si="141"/>
        <v>3.8986316213115879E-2</v>
      </c>
      <c r="AW86" s="553">
        <f t="shared" si="141"/>
        <v>3.1489489210537958E-2</v>
      </c>
      <c r="AX86" s="797">
        <f t="shared" si="141"/>
        <v>7.971865474692974E-3</v>
      </c>
      <c r="AY86" s="553">
        <f t="shared" si="141"/>
        <v>-3.3953198873957202E-2</v>
      </c>
      <c r="AZ86" s="553">
        <f t="shared" si="136"/>
        <v>-2.7891498219637878E-2</v>
      </c>
      <c r="BA86" s="553">
        <f t="shared" si="121"/>
        <v>-1.2848001155349009E-2</v>
      </c>
      <c r="BB86" s="553">
        <f t="shared" si="122"/>
        <v>-9.5044782346639378E-3</v>
      </c>
      <c r="BC86" s="553">
        <f t="shared" si="123"/>
        <v>-1</v>
      </c>
      <c r="BD86" s="553" t="e">
        <f t="shared" si="124"/>
        <v>#DIV/0!</v>
      </c>
      <c r="BE86" s="553" t="e">
        <f t="shared" si="125"/>
        <v>#DIV/0!</v>
      </c>
      <c r="BL86" s="4"/>
      <c r="BM86" s="4"/>
      <c r="BN86" s="4"/>
      <c r="BO86" s="523"/>
      <c r="BP86" s="523"/>
      <c r="BQ86" s="523"/>
      <c r="BR86" s="523"/>
      <c r="BS86" s="523"/>
      <c r="BT86" s="523"/>
      <c r="BU86" s="523"/>
      <c r="BV86" s="523"/>
      <c r="BW86" s="523"/>
      <c r="BX86" s="523"/>
      <c r="BY86" s="523"/>
      <c r="BZ86" s="523"/>
      <c r="CA86" s="4"/>
    </row>
    <row r="87" spans="23:79">
      <c r="BL87" s="4"/>
      <c r="BM87" s="4"/>
      <c r="BN87" s="4"/>
      <c r="BO87" s="4"/>
      <c r="BP87" s="4"/>
      <c r="BQ87" s="4"/>
      <c r="BR87" s="4"/>
      <c r="BS87" s="4"/>
      <c r="BT87" s="4"/>
      <c r="BU87" s="4"/>
      <c r="BV87" s="4"/>
      <c r="BW87" s="4"/>
      <c r="BX87" s="4"/>
      <c r="BY87" s="4"/>
      <c r="BZ87" s="4"/>
      <c r="CA87" s="4"/>
    </row>
    <row r="88" spans="23:79">
      <c r="BL88" s="4"/>
      <c r="BM88" s="4"/>
      <c r="BN88" s="4"/>
      <c r="BO88" s="4"/>
      <c r="BP88" s="4"/>
      <c r="BQ88" s="4"/>
      <c r="BR88" s="4"/>
      <c r="BS88" s="4"/>
      <c r="BT88" s="4"/>
      <c r="BU88" s="4"/>
      <c r="BV88" s="4"/>
      <c r="BW88" s="4"/>
      <c r="BX88" s="4"/>
      <c r="BY88" s="4"/>
      <c r="BZ88" s="4"/>
      <c r="CA88" s="4"/>
    </row>
  </sheetData>
  <mergeCells count="1">
    <mergeCell ref="W1:X1"/>
  </mergeCells>
  <phoneticPr fontId="8"/>
  <pageMargins left="0.19685039370078741" right="0.19685039370078741" top="0.19685039370078741" bottom="0.27559055118110237" header="0.19685039370078741" footer="0.23622047244094491"/>
  <pageSetup paperSize="9" scale="45" orientation="portrait" r:id="rId1"/>
  <headerFooter alignWithMargins="0"/>
  <colBreaks count="1" manualBreakCount="1">
    <brk id="59" max="1048575" man="1"/>
  </colBreaks>
  <ignoredErrors>
    <ignoredError sqref="AH5:AS5 AT5:BB5 AA5:AG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K110"/>
  <sheetViews>
    <sheetView zoomScale="75" zoomScaleNormal="75" workbookViewId="0">
      <pane xSplit="26" ySplit="4" topLeftCell="AU5" activePane="bottomRight" state="frozen"/>
      <selection pane="topRight" activeCell="AA1" sqref="AA1"/>
      <selection pane="bottomLeft" activeCell="A5" sqref="A5"/>
      <selection pane="bottomRight" activeCell="AU5" sqref="AU5"/>
    </sheetView>
  </sheetViews>
  <sheetFormatPr defaultRowHeight="14.25"/>
  <cols>
    <col min="1" max="1" width="1.625" style="81" customWidth="1"/>
    <col min="2" max="15" width="1.625" style="1" hidden="1" customWidth="1"/>
    <col min="16" max="16" width="1.75" style="1" hidden="1" customWidth="1"/>
    <col min="17" max="20" width="1.625" style="1" hidden="1" customWidth="1"/>
    <col min="21" max="23" width="1.625" style="1" customWidth="1"/>
    <col min="24" max="24" width="1.5" style="1" customWidth="1"/>
    <col min="25" max="25" width="52.5" style="1" customWidth="1"/>
    <col min="26" max="26" width="7.875" style="1" hidden="1" customWidth="1"/>
    <col min="27" max="54" width="10.625" style="1" customWidth="1"/>
    <col min="55" max="59" width="10.625" style="1" hidden="1" customWidth="1"/>
    <col min="60" max="61" width="9" style="1"/>
    <col min="62" max="62" width="9" style="1" customWidth="1"/>
    <col min="63" max="16384" width="9" style="1"/>
  </cols>
  <sheetData>
    <row r="1" spans="1:63" ht="24.95" customHeight="1">
      <c r="B1" s="400"/>
      <c r="C1" s="400"/>
      <c r="D1" s="400"/>
      <c r="E1" s="400"/>
      <c r="F1" s="400"/>
      <c r="G1" s="400"/>
      <c r="H1" s="400"/>
      <c r="I1" s="400"/>
      <c r="J1" s="400"/>
      <c r="K1" s="400"/>
      <c r="L1" s="400"/>
      <c r="M1" s="400"/>
      <c r="N1" s="400"/>
      <c r="O1" s="400"/>
      <c r="U1" s="347"/>
      <c r="V1" s="858" t="s">
        <v>141</v>
      </c>
      <c r="W1" s="858"/>
      <c r="X1" s="858"/>
      <c r="Y1" s="858"/>
      <c r="Z1" s="400"/>
      <c r="AA1" s="346"/>
      <c r="AB1" s="346"/>
      <c r="AC1" s="346"/>
      <c r="AD1" s="181"/>
      <c r="AE1" s="181"/>
      <c r="AF1" s="181"/>
      <c r="AG1" s="181"/>
      <c r="AH1" s="181"/>
      <c r="AI1" s="181"/>
    </row>
    <row r="2" spans="1:63" ht="20.25" customHeight="1">
      <c r="A2" s="401"/>
      <c r="B2" s="181"/>
      <c r="C2" s="181"/>
      <c r="D2" s="181"/>
      <c r="E2" s="181"/>
      <c r="F2" s="181"/>
      <c r="G2" s="181"/>
      <c r="H2" s="181"/>
      <c r="I2" s="181"/>
      <c r="J2" s="181"/>
      <c r="K2" s="181"/>
      <c r="L2" s="181"/>
      <c r="M2" s="181"/>
      <c r="N2" s="181"/>
      <c r="O2" s="181"/>
      <c r="P2" s="181"/>
      <c r="U2" s="181"/>
      <c r="V2" s="838" t="str">
        <f>'0.Contents'!C2</f>
        <v>＜速報値＞</v>
      </c>
      <c r="W2" s="181"/>
      <c r="X2" s="181"/>
      <c r="Y2" s="402"/>
      <c r="Z2" s="181"/>
      <c r="AA2" s="402"/>
      <c r="AB2" s="402"/>
      <c r="AC2" s="402"/>
      <c r="AD2" s="402"/>
      <c r="AE2" s="402"/>
      <c r="AF2" s="402"/>
      <c r="AG2" s="402"/>
      <c r="AH2" s="402"/>
      <c r="AI2" s="402"/>
    </row>
    <row r="3" spans="1:63" ht="19.5" thickBot="1">
      <c r="P3" s="108"/>
      <c r="V3" s="1" t="s">
        <v>248</v>
      </c>
    </row>
    <row r="4" spans="1:63" ht="28.5" thickBot="1">
      <c r="O4" s="43"/>
      <c r="P4" s="611"/>
      <c r="Q4" s="43"/>
      <c r="V4" s="735" t="s">
        <v>249</v>
      </c>
      <c r="W4" s="736"/>
      <c r="X4" s="736"/>
      <c r="Y4" s="737"/>
      <c r="Z4" s="737"/>
      <c r="AA4" s="739">
        <v>1990</v>
      </c>
      <c r="AB4" s="739">
        <f t="shared" ref="AB4:BE4" si="0">AA4+1</f>
        <v>1991</v>
      </c>
      <c r="AC4" s="739">
        <f t="shared" si="0"/>
        <v>1992</v>
      </c>
      <c r="AD4" s="739">
        <f t="shared" si="0"/>
        <v>1993</v>
      </c>
      <c r="AE4" s="739">
        <f t="shared" si="0"/>
        <v>1994</v>
      </c>
      <c r="AF4" s="739">
        <f t="shared" si="0"/>
        <v>1995</v>
      </c>
      <c r="AG4" s="739">
        <f t="shared" si="0"/>
        <v>1996</v>
      </c>
      <c r="AH4" s="739">
        <f t="shared" si="0"/>
        <v>1997</v>
      </c>
      <c r="AI4" s="739">
        <f t="shared" si="0"/>
        <v>1998</v>
      </c>
      <c r="AJ4" s="739">
        <f t="shared" si="0"/>
        <v>1999</v>
      </c>
      <c r="AK4" s="739">
        <f t="shared" si="0"/>
        <v>2000</v>
      </c>
      <c r="AL4" s="739">
        <f t="shared" si="0"/>
        <v>2001</v>
      </c>
      <c r="AM4" s="739">
        <f t="shared" si="0"/>
        <v>2002</v>
      </c>
      <c r="AN4" s="739">
        <f t="shared" si="0"/>
        <v>2003</v>
      </c>
      <c r="AO4" s="739">
        <f t="shared" si="0"/>
        <v>2004</v>
      </c>
      <c r="AP4" s="739">
        <f t="shared" si="0"/>
        <v>2005</v>
      </c>
      <c r="AQ4" s="739">
        <f t="shared" si="0"/>
        <v>2006</v>
      </c>
      <c r="AR4" s="739">
        <f t="shared" si="0"/>
        <v>2007</v>
      </c>
      <c r="AS4" s="739">
        <f t="shared" si="0"/>
        <v>2008</v>
      </c>
      <c r="AT4" s="739">
        <f t="shared" si="0"/>
        <v>2009</v>
      </c>
      <c r="AU4" s="739">
        <f t="shared" si="0"/>
        <v>2010</v>
      </c>
      <c r="AV4" s="739">
        <f t="shared" si="0"/>
        <v>2011</v>
      </c>
      <c r="AW4" s="739">
        <f t="shared" si="0"/>
        <v>2012</v>
      </c>
      <c r="AX4" s="739">
        <f t="shared" si="0"/>
        <v>2013</v>
      </c>
      <c r="AY4" s="739">
        <f t="shared" si="0"/>
        <v>2014</v>
      </c>
      <c r="AZ4" s="739">
        <f t="shared" si="0"/>
        <v>2015</v>
      </c>
      <c r="BA4" s="740">
        <f t="shared" si="0"/>
        <v>2016</v>
      </c>
      <c r="BB4" s="742" t="s">
        <v>195</v>
      </c>
      <c r="BC4" s="21" t="e">
        <f t="shared" si="0"/>
        <v>#VALUE!</v>
      </c>
      <c r="BD4" s="22" t="e">
        <f t="shared" si="0"/>
        <v>#VALUE!</v>
      </c>
      <c r="BE4" s="22" t="e">
        <f t="shared" si="0"/>
        <v>#VALUE!</v>
      </c>
      <c r="BF4" s="22" t="s">
        <v>250</v>
      </c>
      <c r="BG4" s="23" t="s">
        <v>1</v>
      </c>
    </row>
    <row r="5" spans="1:63">
      <c r="O5" s="43"/>
      <c r="P5" s="638"/>
      <c r="Q5" s="43"/>
      <c r="U5" s="403"/>
      <c r="V5" s="361" t="s">
        <v>251</v>
      </c>
      <c r="W5" s="362"/>
      <c r="X5" s="362"/>
      <c r="Y5" s="379"/>
      <c r="Z5" s="379"/>
      <c r="AA5" s="629">
        <f>SUM(AA6,AA14,AA26,AA27,AA30)</f>
        <v>1068034.89073531</v>
      </c>
      <c r="AB5" s="629">
        <f t="shared" ref="AB5:AY5" si="1">SUM(AB6,AB14,AB26,AB27,AB30)</f>
        <v>1078305.4840769428</v>
      </c>
      <c r="AC5" s="629">
        <f t="shared" si="1"/>
        <v>1086314.1038587987</v>
      </c>
      <c r="AD5" s="629">
        <f t="shared" si="1"/>
        <v>1081510.3158483857</v>
      </c>
      <c r="AE5" s="629">
        <f t="shared" si="1"/>
        <v>1131381.8220733181</v>
      </c>
      <c r="AF5" s="629">
        <f t="shared" si="1"/>
        <v>1142587.3755020017</v>
      </c>
      <c r="AG5" s="629">
        <f t="shared" si="1"/>
        <v>1153351.8774643547</v>
      </c>
      <c r="AH5" s="629">
        <f t="shared" si="1"/>
        <v>1147544.020754237</v>
      </c>
      <c r="AI5" s="629">
        <f t="shared" si="1"/>
        <v>1113729.7031019139</v>
      </c>
      <c r="AJ5" s="629">
        <f t="shared" si="1"/>
        <v>1149588.9776980265</v>
      </c>
      <c r="AK5" s="629">
        <f t="shared" si="1"/>
        <v>1170383.6418536077</v>
      </c>
      <c r="AL5" s="629">
        <f t="shared" si="1"/>
        <v>1157450.6324273681</v>
      </c>
      <c r="AM5" s="629">
        <f t="shared" si="1"/>
        <v>1189091.7674729989</v>
      </c>
      <c r="AN5" s="629">
        <f t="shared" si="1"/>
        <v>1197397.2273865035</v>
      </c>
      <c r="AO5" s="629">
        <f t="shared" si="1"/>
        <v>1192970.080329346</v>
      </c>
      <c r="AP5" s="629">
        <f t="shared" si="1"/>
        <v>1199697.0466427715</v>
      </c>
      <c r="AQ5" s="629">
        <f t="shared" si="1"/>
        <v>1178635.5088859173</v>
      </c>
      <c r="AR5" s="629">
        <f t="shared" si="1"/>
        <v>1214405.3330458261</v>
      </c>
      <c r="AS5" s="629">
        <f t="shared" si="1"/>
        <v>1146939.4090785196</v>
      </c>
      <c r="AT5" s="629">
        <f t="shared" si="1"/>
        <v>1087081.782255467</v>
      </c>
      <c r="AU5" s="629">
        <f t="shared" si="1"/>
        <v>1137541.6061379788</v>
      </c>
      <c r="AV5" s="629">
        <f t="shared" si="1"/>
        <v>1188420.9727304946</v>
      </c>
      <c r="AW5" s="629">
        <f t="shared" si="1"/>
        <v>1227761.335117053</v>
      </c>
      <c r="AX5" s="629">
        <f t="shared" si="1"/>
        <v>1235303.8666186107</v>
      </c>
      <c r="AY5" s="629">
        <f t="shared" si="1"/>
        <v>1186811.1486924472</v>
      </c>
      <c r="AZ5" s="629">
        <f>SUM(AZ6,AZ14,AZ26,AZ27,AZ30)</f>
        <v>1147874.0398361336</v>
      </c>
      <c r="BA5" s="629">
        <f>SUM(BA6,BA14,BA26,BA27,BA30)</f>
        <v>1127933.0117282115</v>
      </c>
      <c r="BB5" s="221">
        <f>SUM(BB6,BB14,BB26,BB27,BB30)</f>
        <v>1112074.1748223454</v>
      </c>
      <c r="BC5" s="239" t="e">
        <f t="shared" ref="BC5:BE5" si="2">SUM(BC6,BC14,BC27,BC26,BC30)</f>
        <v>#REF!</v>
      </c>
      <c r="BD5" s="127" t="e">
        <f t="shared" si="2"/>
        <v>#REF!</v>
      </c>
      <c r="BE5" s="127" t="e">
        <f t="shared" si="2"/>
        <v>#REF!</v>
      </c>
      <c r="BF5" s="225"/>
      <c r="BG5" s="33"/>
      <c r="BH5" s="55"/>
      <c r="BI5" s="89"/>
      <c r="BJ5" s="55"/>
      <c r="BK5" s="55"/>
    </row>
    <row r="6" spans="1:63">
      <c r="O6" s="43"/>
      <c r="P6" s="638"/>
      <c r="Q6" s="43"/>
      <c r="U6" s="108"/>
      <c r="V6" s="363"/>
      <c r="W6" s="364" t="s">
        <v>252</v>
      </c>
      <c r="X6" s="380"/>
      <c r="Y6" s="404"/>
      <c r="Z6" s="598"/>
      <c r="AA6" s="630">
        <f>AA7</f>
        <v>348936.19265892095</v>
      </c>
      <c r="AB6" s="630">
        <f t="shared" ref="AB6:AZ6" si="3">AB7</f>
        <v>350273.50057137304</v>
      </c>
      <c r="AC6" s="630">
        <f t="shared" si="3"/>
        <v>355679.37714694563</v>
      </c>
      <c r="AD6" s="630">
        <f t="shared" si="3"/>
        <v>339303.30650934065</v>
      </c>
      <c r="AE6" s="630">
        <f t="shared" si="3"/>
        <v>373332.92868009832</v>
      </c>
      <c r="AF6" s="630">
        <f t="shared" si="3"/>
        <v>361230.36864673079</v>
      </c>
      <c r="AG6" s="630">
        <f t="shared" si="3"/>
        <v>363116.00464577769</v>
      </c>
      <c r="AH6" s="630">
        <f t="shared" si="3"/>
        <v>358318.28913550876</v>
      </c>
      <c r="AI6" s="630">
        <f t="shared" si="3"/>
        <v>345182.32618930237</v>
      </c>
      <c r="AJ6" s="630">
        <f t="shared" si="3"/>
        <v>366422.78132256411</v>
      </c>
      <c r="AK6" s="630">
        <f t="shared" si="3"/>
        <v>374958.11099583685</v>
      </c>
      <c r="AL6" s="630">
        <f t="shared" si="3"/>
        <v>365909.62971428852</v>
      </c>
      <c r="AM6" s="630">
        <f t="shared" si="3"/>
        <v>391510.91486060375</v>
      </c>
      <c r="AN6" s="630">
        <f t="shared" si="3"/>
        <v>407866.13740935392</v>
      </c>
      <c r="AO6" s="630">
        <f t="shared" si="3"/>
        <v>403267.69804160896</v>
      </c>
      <c r="AP6" s="630">
        <f>AP7</f>
        <v>423102.77976168954</v>
      </c>
      <c r="AQ6" s="630">
        <f t="shared" si="3"/>
        <v>414927.48894522502</v>
      </c>
      <c r="AR6" s="630">
        <f t="shared" si="3"/>
        <v>467242.01308719057</v>
      </c>
      <c r="AS6" s="630">
        <f t="shared" si="3"/>
        <v>436613.80475536617</v>
      </c>
      <c r="AT6" s="630">
        <f t="shared" si="3"/>
        <v>398077.00685554789</v>
      </c>
      <c r="AU6" s="630">
        <f t="shared" si="3"/>
        <v>422986.25363755779</v>
      </c>
      <c r="AV6" s="630">
        <f t="shared" si="3"/>
        <v>480216.86080376868</v>
      </c>
      <c r="AW6" s="630">
        <f t="shared" si="3"/>
        <v>525760.923788841</v>
      </c>
      <c r="AX6" s="630">
        <f t="shared" si="3"/>
        <v>525638.684645553</v>
      </c>
      <c r="AY6" s="630">
        <f t="shared" si="3"/>
        <v>499176.5368685869</v>
      </c>
      <c r="AZ6" s="630">
        <f t="shared" si="3"/>
        <v>474194.67655056535</v>
      </c>
      <c r="BA6" s="630">
        <f>BA7</f>
        <v>506951.85620962532</v>
      </c>
      <c r="BB6" s="216">
        <f>BB7</f>
        <v>493213.60574247251</v>
      </c>
      <c r="BC6" s="226">
        <f>SUM(BC8:BC13)</f>
        <v>0</v>
      </c>
      <c r="BD6" s="126">
        <f>SUM(BD8:BD13)</f>
        <v>0</v>
      </c>
      <c r="BE6" s="126">
        <f>SUM(BE8:BE13)</f>
        <v>0</v>
      </c>
      <c r="BF6" s="226"/>
      <c r="BG6" s="216"/>
      <c r="BH6" s="55"/>
      <c r="BI6" s="89"/>
      <c r="BJ6" s="55"/>
      <c r="BK6" s="55"/>
    </row>
    <row r="7" spans="1:63">
      <c r="O7" s="43"/>
      <c r="P7" s="638"/>
      <c r="Q7" s="43"/>
      <c r="U7" s="108"/>
      <c r="V7" s="363"/>
      <c r="W7" s="365"/>
      <c r="X7" s="364" t="s">
        <v>253</v>
      </c>
      <c r="Y7" s="708"/>
      <c r="Z7" s="709"/>
      <c r="AA7" s="126">
        <f t="shared" ref="AA7:AZ7" si="4">SUM(AA8:AA12)</f>
        <v>348936.19265892095</v>
      </c>
      <c r="AB7" s="126">
        <f t="shared" si="4"/>
        <v>350273.50057137304</v>
      </c>
      <c r="AC7" s="126">
        <f t="shared" si="4"/>
        <v>355679.37714694563</v>
      </c>
      <c r="AD7" s="126">
        <f t="shared" si="4"/>
        <v>339303.30650934065</v>
      </c>
      <c r="AE7" s="126">
        <f t="shared" si="4"/>
        <v>373332.92868009832</v>
      </c>
      <c r="AF7" s="126">
        <f t="shared" si="4"/>
        <v>361230.36864673079</v>
      </c>
      <c r="AG7" s="126">
        <f t="shared" si="4"/>
        <v>363116.00464577769</v>
      </c>
      <c r="AH7" s="126">
        <f t="shared" si="4"/>
        <v>358318.28913550876</v>
      </c>
      <c r="AI7" s="126">
        <f t="shared" si="4"/>
        <v>345182.32618930237</v>
      </c>
      <c r="AJ7" s="126">
        <f t="shared" si="4"/>
        <v>366422.78132256411</v>
      </c>
      <c r="AK7" s="126">
        <f t="shared" si="4"/>
        <v>374958.11099583685</v>
      </c>
      <c r="AL7" s="126">
        <f t="shared" si="4"/>
        <v>365909.62971428852</v>
      </c>
      <c r="AM7" s="126">
        <f t="shared" si="4"/>
        <v>391510.91486060375</v>
      </c>
      <c r="AN7" s="126">
        <f t="shared" si="4"/>
        <v>407866.13740935392</v>
      </c>
      <c r="AO7" s="126">
        <f t="shared" si="4"/>
        <v>403267.69804160896</v>
      </c>
      <c r="AP7" s="126">
        <f>SUM(AP8:AP12)</f>
        <v>423102.77976168954</v>
      </c>
      <c r="AQ7" s="126">
        <f t="shared" si="4"/>
        <v>414927.48894522502</v>
      </c>
      <c r="AR7" s="126">
        <f t="shared" si="4"/>
        <v>467242.01308719057</v>
      </c>
      <c r="AS7" s="126">
        <f t="shared" si="4"/>
        <v>436613.80475536617</v>
      </c>
      <c r="AT7" s="126">
        <f t="shared" si="4"/>
        <v>398077.00685554789</v>
      </c>
      <c r="AU7" s="126">
        <f t="shared" si="4"/>
        <v>422986.25363755779</v>
      </c>
      <c r="AV7" s="126">
        <f t="shared" si="4"/>
        <v>480216.86080376868</v>
      </c>
      <c r="AW7" s="126">
        <f t="shared" si="4"/>
        <v>525760.923788841</v>
      </c>
      <c r="AX7" s="126">
        <f t="shared" si="4"/>
        <v>525638.684645553</v>
      </c>
      <c r="AY7" s="126">
        <f t="shared" si="4"/>
        <v>499176.5368685869</v>
      </c>
      <c r="AZ7" s="126">
        <f t="shared" si="4"/>
        <v>474194.67655056535</v>
      </c>
      <c r="BA7" s="126">
        <f>SUM(BA8:BA12)</f>
        <v>506951.85620962532</v>
      </c>
      <c r="BB7" s="713">
        <f>SUM(BB8:BB12)</f>
        <v>493213.60574247251</v>
      </c>
      <c r="BC7" s="712"/>
      <c r="BD7" s="710"/>
      <c r="BE7" s="710"/>
      <c r="BF7" s="712"/>
      <c r="BG7" s="711"/>
      <c r="BH7" s="55"/>
      <c r="BI7" s="89"/>
      <c r="BJ7" s="55"/>
      <c r="BK7" s="55"/>
    </row>
    <row r="8" spans="1:63">
      <c r="O8" s="43"/>
      <c r="P8" s="638"/>
      <c r="Q8" s="43"/>
      <c r="U8" s="108"/>
      <c r="V8" s="363"/>
      <c r="W8" s="366"/>
      <c r="X8" s="422"/>
      <c r="Y8" s="405" t="s">
        <v>254</v>
      </c>
      <c r="Z8" s="419"/>
      <c r="AA8" s="141">
        <v>26645.503835655436</v>
      </c>
      <c r="AB8" s="141">
        <v>24687.621664727827</v>
      </c>
      <c r="AC8" s="141">
        <v>21945.928094620311</v>
      </c>
      <c r="AD8" s="141">
        <v>21852.890856683822</v>
      </c>
      <c r="AE8" s="141">
        <v>18501.328896728803</v>
      </c>
      <c r="AF8" s="141">
        <v>17707.842219890637</v>
      </c>
      <c r="AG8" s="141">
        <v>17152.052246668944</v>
      </c>
      <c r="AH8" s="141">
        <v>15992.046507927302</v>
      </c>
      <c r="AI8" s="141">
        <v>14042.606921240664</v>
      </c>
      <c r="AJ8" s="141">
        <v>15077.41624533289</v>
      </c>
      <c r="AK8" s="141">
        <v>15845.637868633727</v>
      </c>
      <c r="AL8" s="141">
        <v>15178.573250607415</v>
      </c>
      <c r="AM8" s="141">
        <v>14956.548866724255</v>
      </c>
      <c r="AN8" s="141">
        <v>14471.328787482576</v>
      </c>
      <c r="AO8" s="141">
        <v>14752.195215179016</v>
      </c>
      <c r="AP8" s="141">
        <v>17478.553720613527</v>
      </c>
      <c r="AQ8" s="141">
        <v>18057.773789093488</v>
      </c>
      <c r="AR8" s="141">
        <v>17766.822353827753</v>
      </c>
      <c r="AS8" s="141">
        <v>17366.484649323473</v>
      </c>
      <c r="AT8" s="141">
        <v>17086.265651179623</v>
      </c>
      <c r="AU8" s="141">
        <v>17701.2605382047</v>
      </c>
      <c r="AV8" s="141">
        <v>16553.918861058974</v>
      </c>
      <c r="AW8" s="141">
        <v>16000.375387885291</v>
      </c>
      <c r="AX8" s="141">
        <v>14055.186865830643</v>
      </c>
      <c r="AY8" s="141">
        <v>13910.364346763497</v>
      </c>
      <c r="AZ8" s="141">
        <v>13316.716972398814</v>
      </c>
      <c r="BA8" s="631">
        <v>13548.849056534295</v>
      </c>
      <c r="BB8" s="215">
        <v>13435.669376280137</v>
      </c>
      <c r="BC8" s="227">
        <v>0</v>
      </c>
      <c r="BD8" s="141">
        <v>0</v>
      </c>
      <c r="BE8" s="141">
        <v>0</v>
      </c>
      <c r="BF8" s="227"/>
      <c r="BG8" s="215"/>
      <c r="BH8" s="55"/>
      <c r="BI8" s="55"/>
      <c r="BJ8" s="55"/>
      <c r="BK8" s="55"/>
    </row>
    <row r="9" spans="1:63">
      <c r="O9" s="43"/>
      <c r="P9" s="638"/>
      <c r="Q9" s="43"/>
      <c r="U9" s="108"/>
      <c r="V9" s="363"/>
      <c r="W9" s="366"/>
      <c r="X9" s="422"/>
      <c r="Y9" s="406" t="s">
        <v>255</v>
      </c>
      <c r="Z9" s="40"/>
      <c r="AA9" s="68">
        <v>26530.076460960674</v>
      </c>
      <c r="AB9" s="68">
        <v>26937.048053699902</v>
      </c>
      <c r="AC9" s="68">
        <v>27389.479869601761</v>
      </c>
      <c r="AD9" s="68">
        <v>29000.441905539148</v>
      </c>
      <c r="AE9" s="68">
        <v>29099.167298234366</v>
      </c>
      <c r="AF9" s="68">
        <v>29415.597467117936</v>
      </c>
      <c r="AG9" s="68">
        <v>30398.509205153023</v>
      </c>
      <c r="AH9" s="68">
        <v>33559.125785173521</v>
      </c>
      <c r="AI9" s="68">
        <v>32312.396198379007</v>
      </c>
      <c r="AJ9" s="68">
        <v>32440.497456408564</v>
      </c>
      <c r="AK9" s="68">
        <v>32060.750811952465</v>
      </c>
      <c r="AL9" s="68">
        <v>31172.947387790911</v>
      </c>
      <c r="AM9" s="68">
        <v>30186.893034067609</v>
      </c>
      <c r="AN9" s="68">
        <v>30162.612375133453</v>
      </c>
      <c r="AO9" s="68">
        <v>30197.761383604735</v>
      </c>
      <c r="AP9" s="68">
        <v>31494.430605293579</v>
      </c>
      <c r="AQ9" s="68">
        <v>30962.291584206792</v>
      </c>
      <c r="AR9" s="68">
        <v>30814.611612658897</v>
      </c>
      <c r="AS9" s="68">
        <v>28732.796300940943</v>
      </c>
      <c r="AT9" s="68">
        <v>28470.305379822064</v>
      </c>
      <c r="AU9" s="68">
        <v>29743.00457813124</v>
      </c>
      <c r="AV9" s="68">
        <v>27170.40310010426</v>
      </c>
      <c r="AW9" s="68">
        <v>26995.888555533162</v>
      </c>
      <c r="AX9" s="68">
        <v>24620.615769905478</v>
      </c>
      <c r="AY9" s="68">
        <v>24019.140149645813</v>
      </c>
      <c r="AZ9" s="68">
        <v>24935.44395062339</v>
      </c>
      <c r="BA9" s="632">
        <v>22284.818661208628</v>
      </c>
      <c r="BB9" s="165">
        <v>22116.046833795903</v>
      </c>
      <c r="BC9" s="228">
        <v>0</v>
      </c>
      <c r="BD9" s="68">
        <v>0</v>
      </c>
      <c r="BE9" s="68">
        <v>0</v>
      </c>
      <c r="BF9" s="228"/>
      <c r="BG9" s="165"/>
      <c r="BH9" s="55"/>
      <c r="BI9" s="55"/>
      <c r="BJ9" s="55"/>
      <c r="BK9" s="55"/>
    </row>
    <row r="10" spans="1:63" ht="13.5" customHeight="1">
      <c r="O10" s="43"/>
      <c r="P10" s="638"/>
      <c r="Q10" s="43"/>
      <c r="U10" s="108"/>
      <c r="V10" s="363"/>
      <c r="W10" s="366"/>
      <c r="X10" s="422"/>
      <c r="Y10" s="407" t="s">
        <v>256</v>
      </c>
      <c r="Z10" s="383"/>
      <c r="AA10" s="68">
        <v>1163.4742995939557</v>
      </c>
      <c r="AB10" s="68">
        <v>1164.2726000238838</v>
      </c>
      <c r="AC10" s="68">
        <v>1345.0858112065177</v>
      </c>
      <c r="AD10" s="68">
        <v>1292.0651803745388</v>
      </c>
      <c r="AE10" s="68">
        <v>1026.1329004490078</v>
      </c>
      <c r="AF10" s="68">
        <v>1094.7475341405611</v>
      </c>
      <c r="AG10" s="68">
        <v>891.21888617975901</v>
      </c>
      <c r="AH10" s="68">
        <v>1016.4269724743463</v>
      </c>
      <c r="AI10" s="68">
        <v>995.30886256849806</v>
      </c>
      <c r="AJ10" s="68">
        <v>1033.3983001002309</v>
      </c>
      <c r="AK10" s="68">
        <v>765.26718079311456</v>
      </c>
      <c r="AL10" s="68">
        <v>773.69743767799901</v>
      </c>
      <c r="AM10" s="68">
        <v>1035.6864587532039</v>
      </c>
      <c r="AN10" s="68">
        <v>676.80480812214034</v>
      </c>
      <c r="AO10" s="68">
        <v>705.59292996864417</v>
      </c>
      <c r="AP10" s="68">
        <v>571.17383105013857</v>
      </c>
      <c r="AQ10" s="68">
        <v>984.01786752987687</v>
      </c>
      <c r="AR10" s="68">
        <v>2221.924514121672</v>
      </c>
      <c r="AS10" s="68">
        <v>2309.6021525847159</v>
      </c>
      <c r="AT10" s="68">
        <v>2382.7596943927701</v>
      </c>
      <c r="AU10" s="68">
        <v>2682.5496994462101</v>
      </c>
      <c r="AV10" s="68">
        <v>2802.7775113734801</v>
      </c>
      <c r="AW10" s="68">
        <v>3782.5939689973488</v>
      </c>
      <c r="AX10" s="68">
        <v>2488.3359093968738</v>
      </c>
      <c r="AY10" s="68">
        <v>2510.1589722056906</v>
      </c>
      <c r="AZ10" s="68">
        <v>2421.8942385590472</v>
      </c>
      <c r="BA10" s="632">
        <v>2905.4606585111082</v>
      </c>
      <c r="BB10" s="165">
        <v>1973.5017409741956</v>
      </c>
      <c r="BC10" s="228">
        <v>0</v>
      </c>
      <c r="BD10" s="68">
        <v>0</v>
      </c>
      <c r="BE10" s="68">
        <v>0</v>
      </c>
      <c r="BF10" s="228"/>
      <c r="BG10" s="165"/>
      <c r="BH10" s="55"/>
      <c r="BI10" s="55"/>
      <c r="BJ10" s="55"/>
      <c r="BK10" s="55"/>
    </row>
    <row r="11" spans="1:63" ht="13.5" customHeight="1">
      <c r="O11" s="43"/>
      <c r="P11" s="638"/>
      <c r="Q11" s="43"/>
      <c r="U11" s="108"/>
      <c r="V11" s="363"/>
      <c r="W11" s="366"/>
      <c r="X11" s="422"/>
      <c r="Y11" s="407" t="s">
        <v>257</v>
      </c>
      <c r="Z11" s="383"/>
      <c r="AA11" s="68">
        <v>294020.1217066854</v>
      </c>
      <c r="AB11" s="68">
        <v>296919.9501125731</v>
      </c>
      <c r="AC11" s="68">
        <v>304401.28994771681</v>
      </c>
      <c r="AD11" s="68">
        <v>286511.29193478992</v>
      </c>
      <c r="AE11" s="68">
        <v>323963.85316692811</v>
      </c>
      <c r="AF11" s="68">
        <v>312259.28262277035</v>
      </c>
      <c r="AG11" s="68">
        <v>313898.41067721718</v>
      </c>
      <c r="AH11" s="68">
        <v>306945.09814163693</v>
      </c>
      <c r="AI11" s="68">
        <v>296979.4588317817</v>
      </c>
      <c r="AJ11" s="68">
        <v>316951.54654091666</v>
      </c>
      <c r="AK11" s="68">
        <v>325350.88969265932</v>
      </c>
      <c r="AL11" s="68">
        <v>317894.7499392723</v>
      </c>
      <c r="AM11" s="68">
        <v>344392.50515836873</v>
      </c>
      <c r="AN11" s="68">
        <v>361665.69950280891</v>
      </c>
      <c r="AO11" s="68">
        <v>356651.00730147166</v>
      </c>
      <c r="AP11" s="68">
        <v>372494.32576738909</v>
      </c>
      <c r="AQ11" s="68">
        <v>363931.93467096321</v>
      </c>
      <c r="AR11" s="68">
        <v>415415.09398991644</v>
      </c>
      <c r="AS11" s="68">
        <v>387270.65642537596</v>
      </c>
      <c r="AT11" s="68">
        <v>349278.5292461004</v>
      </c>
      <c r="AU11" s="68">
        <v>371927.4974644747</v>
      </c>
      <c r="AV11" s="68">
        <v>432826.66462346952</v>
      </c>
      <c r="AW11" s="68">
        <v>478145.18099134526</v>
      </c>
      <c r="AX11" s="68">
        <v>483627.27612750797</v>
      </c>
      <c r="AY11" s="68">
        <v>457958.60036352515</v>
      </c>
      <c r="AZ11" s="68">
        <v>432778.68297467497</v>
      </c>
      <c r="BA11" s="632">
        <v>467425.78661941458</v>
      </c>
      <c r="BB11" s="165">
        <v>454899.17491200048</v>
      </c>
      <c r="BC11" s="228">
        <v>0</v>
      </c>
      <c r="BD11" s="68">
        <v>0</v>
      </c>
      <c r="BE11" s="68">
        <v>0</v>
      </c>
      <c r="BF11" s="228"/>
      <c r="BG11" s="165"/>
      <c r="BH11" s="55"/>
      <c r="BI11" s="55"/>
      <c r="BJ11" s="55"/>
      <c r="BK11" s="55"/>
    </row>
    <row r="12" spans="1:63">
      <c r="O12" s="43"/>
      <c r="P12" s="638"/>
      <c r="Q12" s="43"/>
      <c r="U12" s="108"/>
      <c r="V12" s="363"/>
      <c r="W12" s="366"/>
      <c r="X12" s="714"/>
      <c r="Y12" s="373" t="s">
        <v>258</v>
      </c>
      <c r="Z12" s="382"/>
      <c r="AA12" s="68">
        <v>577.01635602545502</v>
      </c>
      <c r="AB12" s="68">
        <v>564.60814034833936</v>
      </c>
      <c r="AC12" s="68">
        <v>597.59342380024452</v>
      </c>
      <c r="AD12" s="68">
        <v>646.61663195323717</v>
      </c>
      <c r="AE12" s="68">
        <v>742.44641775805303</v>
      </c>
      <c r="AF12" s="68">
        <v>752.89880281128887</v>
      </c>
      <c r="AG12" s="68">
        <v>775.81363055879626</v>
      </c>
      <c r="AH12" s="68">
        <v>805.5917282966368</v>
      </c>
      <c r="AI12" s="68">
        <v>852.55537533250128</v>
      </c>
      <c r="AJ12" s="68">
        <v>919.92277980578399</v>
      </c>
      <c r="AK12" s="68">
        <v>935.56544179822617</v>
      </c>
      <c r="AL12" s="68">
        <v>889.66169893993083</v>
      </c>
      <c r="AM12" s="68">
        <v>939.28134268992528</v>
      </c>
      <c r="AN12" s="68">
        <v>889.6919358068335</v>
      </c>
      <c r="AO12" s="68">
        <v>961.14121138490884</v>
      </c>
      <c r="AP12" s="68">
        <v>1064.29583734321</v>
      </c>
      <c r="AQ12" s="68">
        <v>991.47103343162951</v>
      </c>
      <c r="AR12" s="68">
        <v>1023.5606166658104</v>
      </c>
      <c r="AS12" s="68">
        <v>934.26522714111434</v>
      </c>
      <c r="AT12" s="68">
        <v>859.1468840530049</v>
      </c>
      <c r="AU12" s="68">
        <v>931.94135730095491</v>
      </c>
      <c r="AV12" s="68">
        <v>863.09670776246378</v>
      </c>
      <c r="AW12" s="68">
        <v>836.884885079946</v>
      </c>
      <c r="AX12" s="68">
        <v>847.26997291203736</v>
      </c>
      <c r="AY12" s="68">
        <v>778.27303644679625</v>
      </c>
      <c r="AZ12" s="68">
        <v>741.93841430911107</v>
      </c>
      <c r="BA12" s="632">
        <v>786.94121395667162</v>
      </c>
      <c r="BB12" s="165">
        <v>789.21287942184017</v>
      </c>
      <c r="BC12" s="228">
        <v>0</v>
      </c>
      <c r="BD12" s="68">
        <v>0</v>
      </c>
      <c r="BE12" s="68">
        <v>0</v>
      </c>
      <c r="BF12" s="228"/>
      <c r="BG12" s="165"/>
      <c r="BH12" s="55"/>
      <c r="BI12" s="55"/>
      <c r="BJ12" s="55"/>
      <c r="BK12" s="55"/>
    </row>
    <row r="13" spans="1:63" ht="15" customHeight="1">
      <c r="O13" s="43"/>
      <c r="P13" s="638"/>
      <c r="Q13" s="43"/>
      <c r="U13" s="108"/>
      <c r="V13" s="363"/>
      <c r="W13" s="366"/>
      <c r="X13" s="854" t="s">
        <v>357</v>
      </c>
      <c r="Y13" s="855"/>
      <c r="Z13" s="600"/>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633"/>
      <c r="BB13" s="224"/>
      <c r="BC13" s="229"/>
      <c r="BD13" s="223"/>
      <c r="BE13" s="223"/>
      <c r="BF13" s="229"/>
      <c r="BG13" s="224"/>
      <c r="BH13" s="55"/>
      <c r="BI13" s="55"/>
      <c r="BJ13" s="55"/>
      <c r="BK13" s="55"/>
    </row>
    <row r="14" spans="1:63">
      <c r="O14" s="43"/>
      <c r="P14" s="638"/>
      <c r="Q14" s="43"/>
      <c r="U14" s="108"/>
      <c r="V14" s="363"/>
      <c r="W14" s="371" t="s">
        <v>259</v>
      </c>
      <c r="X14" s="384"/>
      <c r="Y14" s="408"/>
      <c r="Z14" s="125"/>
      <c r="AA14" s="125">
        <f>SUM(AA15,AA16)</f>
        <v>379397.53487174737</v>
      </c>
      <c r="AB14" s="125">
        <f t="shared" ref="AB14:BE14" si="5">SUM(AB15,AB16)</f>
        <v>376897.80868895102</v>
      </c>
      <c r="AC14" s="125">
        <f t="shared" si="5"/>
        <v>371306.01726365689</v>
      </c>
      <c r="AD14" s="125">
        <f t="shared" si="5"/>
        <v>373133.6317727</v>
      </c>
      <c r="AE14" s="125">
        <f t="shared" si="5"/>
        <v>379778.03877510544</v>
      </c>
      <c r="AF14" s="125">
        <f t="shared" si="5"/>
        <v>386795.18150744814</v>
      </c>
      <c r="AG14" s="125">
        <f t="shared" si="5"/>
        <v>391505.60179957392</v>
      </c>
      <c r="AH14" s="125">
        <f t="shared" si="5"/>
        <v>387124.08145922469</v>
      </c>
      <c r="AI14" s="125">
        <f t="shared" si="5"/>
        <v>363277.41095733509</v>
      </c>
      <c r="AJ14" s="125">
        <f t="shared" si="5"/>
        <v>367873.40996384213</v>
      </c>
      <c r="AK14" s="125">
        <f t="shared" si="5"/>
        <v>377843.54869550659</v>
      </c>
      <c r="AL14" s="125">
        <f t="shared" si="5"/>
        <v>371714.64458969329</v>
      </c>
      <c r="AM14" s="125">
        <f t="shared" si="5"/>
        <v>376984.00162979838</v>
      </c>
      <c r="AN14" s="125">
        <f t="shared" si="5"/>
        <v>376604.76500395464</v>
      </c>
      <c r="AO14" s="125">
        <f t="shared" si="5"/>
        <v>377383.79377899057</v>
      </c>
      <c r="AP14" s="125">
        <f t="shared" si="5"/>
        <v>366550.84383843467</v>
      </c>
      <c r="AQ14" s="125">
        <f t="shared" si="5"/>
        <v>362976.50780935644</v>
      </c>
      <c r="AR14" s="125">
        <f t="shared" si="5"/>
        <v>359293.92136749579</v>
      </c>
      <c r="AS14" s="125">
        <f t="shared" si="5"/>
        <v>328560.63776519452</v>
      </c>
      <c r="AT14" s="125">
        <f t="shared" si="5"/>
        <v>314612.75121381634</v>
      </c>
      <c r="AU14" s="125">
        <f>SUM(AU15,AU16)</f>
        <v>329017.06772049872</v>
      </c>
      <c r="AV14" s="125">
        <f t="shared" si="5"/>
        <v>326585.3861562371</v>
      </c>
      <c r="AW14" s="125">
        <f t="shared" si="5"/>
        <v>324678.30890284345</v>
      </c>
      <c r="AX14" s="125">
        <f t="shared" si="5"/>
        <v>331883.18343819666</v>
      </c>
      <c r="AY14" s="125">
        <f t="shared" si="5"/>
        <v>322627.42632188834</v>
      </c>
      <c r="AZ14" s="125">
        <f t="shared" si="5"/>
        <v>314164.14728345093</v>
      </c>
      <c r="BA14" s="634">
        <f t="shared" si="5"/>
        <v>299559.35573674255</v>
      </c>
      <c r="BB14" s="166">
        <f t="shared" si="5"/>
        <v>295961.91479004192</v>
      </c>
      <c r="BC14" s="230" t="e">
        <f t="shared" si="5"/>
        <v>#REF!</v>
      </c>
      <c r="BD14" s="125" t="e">
        <f t="shared" si="5"/>
        <v>#REF!</v>
      </c>
      <c r="BE14" s="125" t="e">
        <f t="shared" si="5"/>
        <v>#REF!</v>
      </c>
      <c r="BF14" s="230"/>
      <c r="BG14" s="166"/>
      <c r="BH14" s="55"/>
      <c r="BI14" s="89"/>
      <c r="BJ14" s="55"/>
      <c r="BK14" s="55"/>
    </row>
    <row r="15" spans="1:63">
      <c r="O15" s="43"/>
      <c r="P15" s="179"/>
      <c r="Q15" s="43"/>
      <c r="U15" s="108"/>
      <c r="V15" s="363"/>
      <c r="W15" s="372"/>
      <c r="X15" s="856" t="s">
        <v>260</v>
      </c>
      <c r="Y15" s="857"/>
      <c r="Z15" s="125"/>
      <c r="AA15" s="642">
        <v>31551.090727173396</v>
      </c>
      <c r="AB15" s="642">
        <v>31554.687915747701</v>
      </c>
      <c r="AC15" s="642">
        <v>31567.713179585338</v>
      </c>
      <c r="AD15" s="642">
        <v>31153.777780132885</v>
      </c>
      <c r="AE15" s="642">
        <v>29990.86289968689</v>
      </c>
      <c r="AF15" s="642">
        <v>29688.678843561891</v>
      </c>
      <c r="AG15" s="642">
        <v>30073.242735764412</v>
      </c>
      <c r="AH15" s="642">
        <v>29255.054715635812</v>
      </c>
      <c r="AI15" s="642">
        <v>28697.14563887984</v>
      </c>
      <c r="AJ15" s="642">
        <v>27837.65546454009</v>
      </c>
      <c r="AK15" s="642">
        <v>27212.511691735584</v>
      </c>
      <c r="AL15" s="642">
        <v>27765.866268212703</v>
      </c>
      <c r="AM15" s="642">
        <v>26576.031264998786</v>
      </c>
      <c r="AN15" s="642">
        <v>26151.881781081978</v>
      </c>
      <c r="AO15" s="642">
        <v>26354.049575772529</v>
      </c>
      <c r="AP15" s="642">
        <v>25390.216330695352</v>
      </c>
      <c r="AQ15" s="642">
        <v>24122.180211593921</v>
      </c>
      <c r="AR15" s="642">
        <v>23705.18500793061</v>
      </c>
      <c r="AS15" s="642">
        <v>19994.840440803971</v>
      </c>
      <c r="AT15" s="642">
        <v>23405.024366592308</v>
      </c>
      <c r="AU15" s="642">
        <v>22338.296877119832</v>
      </c>
      <c r="AV15" s="642">
        <v>22559.181083483658</v>
      </c>
      <c r="AW15" s="642">
        <v>22323.357127143023</v>
      </c>
      <c r="AX15" s="642">
        <v>20003.817937835869</v>
      </c>
      <c r="AY15" s="642">
        <v>19668.121508751858</v>
      </c>
      <c r="AZ15" s="642">
        <v>21504.901804718455</v>
      </c>
      <c r="BA15" s="642">
        <v>22579.114778877178</v>
      </c>
      <c r="BB15" s="643">
        <v>21788.255411845017</v>
      </c>
      <c r="BC15" s="230" t="e">
        <f>SUM(#REF!)</f>
        <v>#REF!</v>
      </c>
      <c r="BD15" s="125" t="e">
        <f>SUM(#REF!)</f>
        <v>#REF!</v>
      </c>
      <c r="BE15" s="125" t="e">
        <f>SUM(#REF!)</f>
        <v>#REF!</v>
      </c>
      <c r="BF15" s="230"/>
      <c r="BG15" s="166"/>
      <c r="BH15" s="55"/>
      <c r="BI15" s="90"/>
      <c r="BJ15" s="89"/>
      <c r="BK15" s="55"/>
    </row>
    <row r="16" spans="1:63">
      <c r="O16" s="43"/>
      <c r="P16" s="179"/>
      <c r="Q16" s="43"/>
      <c r="U16" s="108"/>
      <c r="V16" s="363"/>
      <c r="W16" s="372"/>
      <c r="X16" s="856" t="s">
        <v>261</v>
      </c>
      <c r="Y16" s="857"/>
      <c r="Z16" s="601"/>
      <c r="AA16" s="125">
        <f>SUM(AA17:AA25)</f>
        <v>347846.44414457399</v>
      </c>
      <c r="AB16" s="125">
        <f>SUM(AB17:AB25)</f>
        <v>345343.12077320332</v>
      </c>
      <c r="AC16" s="125">
        <f t="shared" ref="AC16:AZ16" si="6">SUM(AC17:AC25)</f>
        <v>339738.30408407154</v>
      </c>
      <c r="AD16" s="125">
        <f t="shared" si="6"/>
        <v>341979.85399256711</v>
      </c>
      <c r="AE16" s="125">
        <f t="shared" si="6"/>
        <v>349787.17587541853</v>
      </c>
      <c r="AF16" s="125">
        <f t="shared" si="6"/>
        <v>357106.50266388623</v>
      </c>
      <c r="AG16" s="125">
        <f t="shared" si="6"/>
        <v>361432.3590638095</v>
      </c>
      <c r="AH16" s="125">
        <f t="shared" si="6"/>
        <v>357869.02674358885</v>
      </c>
      <c r="AI16" s="125">
        <f t="shared" si="6"/>
        <v>334580.26531845523</v>
      </c>
      <c r="AJ16" s="125">
        <f t="shared" si="6"/>
        <v>340035.75449930201</v>
      </c>
      <c r="AK16" s="125">
        <f t="shared" si="6"/>
        <v>350631.03700377099</v>
      </c>
      <c r="AL16" s="125">
        <f t="shared" si="6"/>
        <v>343948.77832148055</v>
      </c>
      <c r="AM16" s="125">
        <f t="shared" si="6"/>
        <v>350407.97036479961</v>
      </c>
      <c r="AN16" s="125">
        <f t="shared" si="6"/>
        <v>350452.88322287268</v>
      </c>
      <c r="AO16" s="125">
        <f t="shared" si="6"/>
        <v>351029.74420321803</v>
      </c>
      <c r="AP16" s="125">
        <f t="shared" si="6"/>
        <v>341160.62750773929</v>
      </c>
      <c r="AQ16" s="125">
        <f t="shared" si="6"/>
        <v>338854.32759776252</v>
      </c>
      <c r="AR16" s="125">
        <f t="shared" si="6"/>
        <v>335588.73635956517</v>
      </c>
      <c r="AS16" s="125">
        <f t="shared" si="6"/>
        <v>308565.79732439056</v>
      </c>
      <c r="AT16" s="125">
        <f t="shared" si="6"/>
        <v>291207.72684722405</v>
      </c>
      <c r="AU16" s="125">
        <f t="shared" si="6"/>
        <v>306678.77084337891</v>
      </c>
      <c r="AV16" s="125">
        <f t="shared" si="6"/>
        <v>304026.20507275342</v>
      </c>
      <c r="AW16" s="125">
        <f t="shared" si="6"/>
        <v>302354.95177570044</v>
      </c>
      <c r="AX16" s="125">
        <f t="shared" si="6"/>
        <v>311879.36550036079</v>
      </c>
      <c r="AY16" s="125">
        <f t="shared" si="6"/>
        <v>302959.30481313646</v>
      </c>
      <c r="AZ16" s="125">
        <f t="shared" si="6"/>
        <v>292659.24547873245</v>
      </c>
      <c r="BA16" s="634">
        <f>SUM(BA17:BA25)</f>
        <v>276980.24095786538</v>
      </c>
      <c r="BB16" s="166">
        <f t="shared" ref="BB16" si="7">SUM(BB17:BB25)</f>
        <v>274173.65937819693</v>
      </c>
      <c r="BC16" s="230">
        <f>SUM(BC17:BC25)</f>
        <v>0</v>
      </c>
      <c r="BD16" s="125">
        <f>SUM(BD17:BD25)</f>
        <v>0</v>
      </c>
      <c r="BE16" s="125">
        <f>SUM(BE17:BE25)</f>
        <v>0</v>
      </c>
      <c r="BF16" s="230"/>
      <c r="BG16" s="166"/>
      <c r="BH16" s="55"/>
      <c r="BI16" s="55"/>
      <c r="BJ16" s="55"/>
      <c r="BK16" s="55"/>
    </row>
    <row r="17" spans="15:63">
      <c r="O17" s="43"/>
      <c r="P17" s="638"/>
      <c r="Q17" s="43"/>
      <c r="U17" s="108"/>
      <c r="V17" s="363"/>
      <c r="W17" s="372"/>
      <c r="X17" s="411"/>
      <c r="Y17" s="409" t="s">
        <v>262</v>
      </c>
      <c r="Z17" s="373"/>
      <c r="AA17" s="141">
        <v>7643.0461058928267</v>
      </c>
      <c r="AB17" s="141">
        <v>8076.4366249643308</v>
      </c>
      <c r="AC17" s="141">
        <v>8572.536273831427</v>
      </c>
      <c r="AD17" s="141">
        <v>9068.5836432948417</v>
      </c>
      <c r="AE17" s="141">
        <v>9289.9524585628278</v>
      </c>
      <c r="AF17" s="141">
        <v>10122.058238613328</v>
      </c>
      <c r="AG17" s="141">
        <v>9921.839300761043</v>
      </c>
      <c r="AH17" s="141">
        <v>10333.530497683605</v>
      </c>
      <c r="AI17" s="141">
        <v>11087.097117569516</v>
      </c>
      <c r="AJ17" s="141">
        <v>11581.985895164771</v>
      </c>
      <c r="AK17" s="141">
        <v>11512.826669912858</v>
      </c>
      <c r="AL17" s="141">
        <v>11959.508185460256</v>
      </c>
      <c r="AM17" s="141">
        <v>12386.249953191447</v>
      </c>
      <c r="AN17" s="141">
        <v>12052.876946724051</v>
      </c>
      <c r="AO17" s="141">
        <v>12466.315697679205</v>
      </c>
      <c r="AP17" s="141">
        <v>12216.115380572717</v>
      </c>
      <c r="AQ17" s="141">
        <v>11907.949686942509</v>
      </c>
      <c r="AR17" s="141">
        <v>10881.254559749275</v>
      </c>
      <c r="AS17" s="141">
        <v>10072.334202462695</v>
      </c>
      <c r="AT17" s="141">
        <v>9868.9582948060997</v>
      </c>
      <c r="AU17" s="141">
        <v>9889.3650123287098</v>
      </c>
      <c r="AV17" s="141">
        <v>10862.293519289935</v>
      </c>
      <c r="AW17" s="141">
        <v>10622.023324254533</v>
      </c>
      <c r="AX17" s="141">
        <v>10255.95535622042</v>
      </c>
      <c r="AY17" s="141">
        <v>10022.757606901258</v>
      </c>
      <c r="AZ17" s="141">
        <v>9027.1120343787788</v>
      </c>
      <c r="BA17" s="631">
        <v>8977.9178323158703</v>
      </c>
      <c r="BB17" s="215">
        <v>8842.6418606110783</v>
      </c>
      <c r="BC17" s="227">
        <v>0</v>
      </c>
      <c r="BD17" s="141">
        <v>0</v>
      </c>
      <c r="BE17" s="141">
        <v>0</v>
      </c>
      <c r="BF17" s="227"/>
      <c r="BG17" s="215"/>
      <c r="BH17" s="55"/>
      <c r="BI17" s="55"/>
      <c r="BJ17" s="55"/>
      <c r="BK17" s="55"/>
    </row>
    <row r="18" spans="15:63">
      <c r="O18" s="43"/>
      <c r="P18" s="638"/>
      <c r="Q18" s="43"/>
      <c r="U18" s="108"/>
      <c r="V18" s="363"/>
      <c r="W18" s="372"/>
      <c r="X18" s="372"/>
      <c r="Y18" s="410" t="s">
        <v>263</v>
      </c>
      <c r="Z18" s="410"/>
      <c r="AA18" s="68">
        <v>15929.492959220235</v>
      </c>
      <c r="AB18" s="68">
        <v>15234.772599883276</v>
      </c>
      <c r="AC18" s="68">
        <v>15151.937510347179</v>
      </c>
      <c r="AD18" s="68">
        <v>14833.073721851884</v>
      </c>
      <c r="AE18" s="68">
        <v>14751.771764476232</v>
      </c>
      <c r="AF18" s="68">
        <v>14726.827348613046</v>
      </c>
      <c r="AG18" s="68">
        <v>14263.400589396209</v>
      </c>
      <c r="AH18" s="68">
        <v>14501.683606974158</v>
      </c>
      <c r="AI18" s="68">
        <v>14632.995059628221</v>
      </c>
      <c r="AJ18" s="68">
        <v>13862.14993409857</v>
      </c>
      <c r="AK18" s="68">
        <v>12960.602376411665</v>
      </c>
      <c r="AL18" s="68">
        <v>12687.010217104089</v>
      </c>
      <c r="AM18" s="68">
        <v>12501.546715893746</v>
      </c>
      <c r="AN18" s="68">
        <v>12342.417332450903</v>
      </c>
      <c r="AO18" s="68">
        <v>11638.557782115486</v>
      </c>
      <c r="AP18" s="68">
        <v>9672.0881295527361</v>
      </c>
      <c r="AQ18" s="68">
        <v>8860.9848417259727</v>
      </c>
      <c r="AR18" s="68">
        <v>7927.0085403899893</v>
      </c>
      <c r="AS18" s="68">
        <v>6792.9623284081827</v>
      </c>
      <c r="AT18" s="68">
        <v>6436.9772527171099</v>
      </c>
      <c r="AU18" s="68">
        <v>7006.1683131616828</v>
      </c>
      <c r="AV18" s="68">
        <v>6452.8913895321748</v>
      </c>
      <c r="AW18" s="68">
        <v>5957.1964257786258</v>
      </c>
      <c r="AX18" s="68">
        <v>6799.353296894662</v>
      </c>
      <c r="AY18" s="68">
        <v>6589.1501948868099</v>
      </c>
      <c r="AZ18" s="68">
        <v>6751.8955148774467</v>
      </c>
      <c r="BA18" s="632">
        <v>6040.5637710717247</v>
      </c>
      <c r="BB18" s="165">
        <v>5991.2208158702142</v>
      </c>
      <c r="BC18" s="228">
        <v>0</v>
      </c>
      <c r="BD18" s="68">
        <v>0</v>
      </c>
      <c r="BE18" s="68">
        <v>0</v>
      </c>
      <c r="BF18" s="228"/>
      <c r="BG18" s="165"/>
      <c r="BH18" s="55"/>
      <c r="BI18" s="55"/>
      <c r="BJ18" s="55"/>
      <c r="BK18" s="55"/>
    </row>
    <row r="19" spans="15:63">
      <c r="O19" s="43"/>
      <c r="P19" s="638"/>
      <c r="Q19" s="43"/>
      <c r="U19" s="108"/>
      <c r="V19" s="363"/>
      <c r="W19" s="372"/>
      <c r="X19" s="372"/>
      <c r="Y19" s="410" t="s">
        <v>264</v>
      </c>
      <c r="Z19" s="410"/>
      <c r="AA19" s="68">
        <v>26490.540679101148</v>
      </c>
      <c r="AB19" s="68">
        <v>26882.742997855341</v>
      </c>
      <c r="AC19" s="68">
        <v>26686.792304538198</v>
      </c>
      <c r="AD19" s="68">
        <v>27492.513233028829</v>
      </c>
      <c r="AE19" s="68">
        <v>28743.55013188054</v>
      </c>
      <c r="AF19" s="68">
        <v>30608.279785688028</v>
      </c>
      <c r="AG19" s="68">
        <v>30601.436180452063</v>
      </c>
      <c r="AH19" s="68">
        <v>30482.1282902766</v>
      </c>
      <c r="AI19" s="68">
        <v>29566.058426645621</v>
      </c>
      <c r="AJ19" s="68">
        <v>30018.976397467901</v>
      </c>
      <c r="AK19" s="68">
        <v>30758.801683635971</v>
      </c>
      <c r="AL19" s="68">
        <v>30221.960756504013</v>
      </c>
      <c r="AM19" s="68">
        <v>29827.468370207447</v>
      </c>
      <c r="AN19" s="68">
        <v>29423.47961260657</v>
      </c>
      <c r="AO19" s="68">
        <v>29404.509667853185</v>
      </c>
      <c r="AP19" s="68">
        <v>27927.55487265181</v>
      </c>
      <c r="AQ19" s="68">
        <v>25999.117621491772</v>
      </c>
      <c r="AR19" s="68">
        <v>24632.511267225098</v>
      </c>
      <c r="AS19" s="68">
        <v>22753.631357147766</v>
      </c>
      <c r="AT19" s="68">
        <v>21194.888066578664</v>
      </c>
      <c r="AU19" s="68">
        <v>20283.595393864962</v>
      </c>
      <c r="AV19" s="68">
        <v>20790.017970903074</v>
      </c>
      <c r="AW19" s="68">
        <v>21306.501295723057</v>
      </c>
      <c r="AX19" s="68">
        <v>21297.353875839035</v>
      </c>
      <c r="AY19" s="68">
        <v>20282.993648727035</v>
      </c>
      <c r="AZ19" s="68">
        <v>20766.481972749352</v>
      </c>
      <c r="BA19" s="632">
        <v>18289.792276809701</v>
      </c>
      <c r="BB19" s="165">
        <v>18339.713831077861</v>
      </c>
      <c r="BC19" s="228">
        <v>0</v>
      </c>
      <c r="BD19" s="68">
        <v>0</v>
      </c>
      <c r="BE19" s="68">
        <v>0</v>
      </c>
      <c r="BF19" s="228"/>
      <c r="BG19" s="165"/>
      <c r="BH19" s="55"/>
      <c r="BI19" s="55"/>
      <c r="BJ19" s="55"/>
      <c r="BK19" s="55"/>
    </row>
    <row r="20" spans="15:63">
      <c r="O20" s="43"/>
      <c r="P20" s="638"/>
      <c r="Q20" s="43"/>
      <c r="U20" s="108"/>
      <c r="V20" s="363"/>
      <c r="W20" s="372"/>
      <c r="X20" s="372"/>
      <c r="Y20" s="410" t="s">
        <v>265</v>
      </c>
      <c r="Z20" s="410"/>
      <c r="AA20" s="68">
        <v>69678.644504370968</v>
      </c>
      <c r="AB20" s="68">
        <v>71117.677527729509</v>
      </c>
      <c r="AC20" s="68">
        <v>71650.347870864134</v>
      </c>
      <c r="AD20" s="68">
        <v>73169.379133854221</v>
      </c>
      <c r="AE20" s="68">
        <v>76110.671887894394</v>
      </c>
      <c r="AF20" s="68">
        <v>77901.549905527252</v>
      </c>
      <c r="AG20" s="68">
        <v>80811.135581752344</v>
      </c>
      <c r="AH20" s="68">
        <v>79621.288053828932</v>
      </c>
      <c r="AI20" s="68">
        <v>70559.612769041589</v>
      </c>
      <c r="AJ20" s="68">
        <v>71513.948719272885</v>
      </c>
      <c r="AK20" s="68">
        <v>75655.679355836881</v>
      </c>
      <c r="AL20" s="68">
        <v>73265.162748164308</v>
      </c>
      <c r="AM20" s="68">
        <v>73868.999873054228</v>
      </c>
      <c r="AN20" s="68">
        <v>74362.746794506776</v>
      </c>
      <c r="AO20" s="68">
        <v>76667.250459819712</v>
      </c>
      <c r="AP20" s="68">
        <v>75415.302163707791</v>
      </c>
      <c r="AQ20" s="68">
        <v>74724.839668197921</v>
      </c>
      <c r="AR20" s="68">
        <v>73953.26495110114</v>
      </c>
      <c r="AS20" s="68">
        <v>70259.433009978122</v>
      </c>
      <c r="AT20" s="68">
        <v>69418.174330967187</v>
      </c>
      <c r="AU20" s="68">
        <v>69279.036551959318</v>
      </c>
      <c r="AV20" s="68">
        <v>68332.459727421839</v>
      </c>
      <c r="AW20" s="68">
        <v>64956.33916992796</v>
      </c>
      <c r="AX20" s="68">
        <v>68525.09594985345</v>
      </c>
      <c r="AY20" s="68">
        <v>65396.63084991456</v>
      </c>
      <c r="AZ20" s="68">
        <v>63810.491804462617</v>
      </c>
      <c r="BA20" s="632">
        <v>58909.377968755602</v>
      </c>
      <c r="BB20" s="165">
        <v>59743.140558390922</v>
      </c>
      <c r="BC20" s="228">
        <v>0</v>
      </c>
      <c r="BD20" s="68">
        <v>0</v>
      </c>
      <c r="BE20" s="68">
        <v>0</v>
      </c>
      <c r="BF20" s="228"/>
      <c r="BG20" s="165"/>
      <c r="BH20" s="55"/>
      <c r="BI20" s="55"/>
      <c r="BJ20" s="55"/>
      <c r="BK20" s="55"/>
    </row>
    <row r="21" spans="15:63">
      <c r="O21" s="43"/>
      <c r="P21" s="638"/>
      <c r="Q21" s="43"/>
      <c r="U21" s="108"/>
      <c r="V21" s="363"/>
      <c r="W21" s="372"/>
      <c r="X21" s="372"/>
      <c r="Y21" s="410" t="s">
        <v>266</v>
      </c>
      <c r="Z21" s="410"/>
      <c r="AA21" s="68">
        <v>43419.834593211977</v>
      </c>
      <c r="AB21" s="68">
        <v>43958.688032441925</v>
      </c>
      <c r="AC21" s="68">
        <v>44386.12043149829</v>
      </c>
      <c r="AD21" s="68">
        <v>44902.600771832411</v>
      </c>
      <c r="AE21" s="68">
        <v>45575.414194162295</v>
      </c>
      <c r="AF21" s="68">
        <v>45957.694930211568</v>
      </c>
      <c r="AG21" s="68">
        <v>45747.993316135144</v>
      </c>
      <c r="AH21" s="68">
        <v>44827.43552153444</v>
      </c>
      <c r="AI21" s="68">
        <v>40006.407253819649</v>
      </c>
      <c r="AJ21" s="68">
        <v>39607.827050623288</v>
      </c>
      <c r="AK21" s="68">
        <v>39280.238693156702</v>
      </c>
      <c r="AL21" s="68">
        <v>38025.533528419939</v>
      </c>
      <c r="AM21" s="68">
        <v>37544.154234601068</v>
      </c>
      <c r="AN21" s="68">
        <v>37439.205787388732</v>
      </c>
      <c r="AO21" s="68">
        <v>35460.144720166863</v>
      </c>
      <c r="AP21" s="68">
        <v>34398.901393045569</v>
      </c>
      <c r="AQ21" s="68">
        <v>34382.116646416172</v>
      </c>
      <c r="AR21" s="68">
        <v>33220.049713633693</v>
      </c>
      <c r="AS21" s="68">
        <v>31463.47559559406</v>
      </c>
      <c r="AT21" s="68">
        <v>27868.991930159533</v>
      </c>
      <c r="AU21" s="68">
        <v>27428.30253567507</v>
      </c>
      <c r="AV21" s="68">
        <v>27307.074413319908</v>
      </c>
      <c r="AW21" s="68">
        <v>27569.782117115003</v>
      </c>
      <c r="AX21" s="68">
        <v>28450.652334175345</v>
      </c>
      <c r="AY21" s="68">
        <v>27475.728890373462</v>
      </c>
      <c r="AZ21" s="68">
        <v>26605.840960848345</v>
      </c>
      <c r="BA21" s="632">
        <v>25534.865079317467</v>
      </c>
      <c r="BB21" s="165">
        <v>25350.972550127168</v>
      </c>
      <c r="BC21" s="228">
        <v>0</v>
      </c>
      <c r="BD21" s="68">
        <v>0</v>
      </c>
      <c r="BE21" s="68">
        <v>0</v>
      </c>
      <c r="BF21" s="228"/>
      <c r="BG21" s="165"/>
      <c r="BH21" s="55"/>
      <c r="BI21" s="55"/>
      <c r="BJ21" s="55"/>
      <c r="BK21" s="55"/>
    </row>
    <row r="22" spans="15:63">
      <c r="O22" s="43"/>
      <c r="P22" s="638"/>
      <c r="Q22" s="43"/>
      <c r="U22" s="108"/>
      <c r="V22" s="363"/>
      <c r="W22" s="372"/>
      <c r="X22" s="372"/>
      <c r="Y22" s="410" t="s">
        <v>267</v>
      </c>
      <c r="Z22" s="410"/>
      <c r="AA22" s="68">
        <v>150687.92414413363</v>
      </c>
      <c r="AB22" s="68">
        <v>146221.0113678273</v>
      </c>
      <c r="AC22" s="68">
        <v>139448.75672204731</v>
      </c>
      <c r="AD22" s="68">
        <v>139317.48118795257</v>
      </c>
      <c r="AE22" s="68">
        <v>141558.26007461202</v>
      </c>
      <c r="AF22" s="68">
        <v>143095.01066267129</v>
      </c>
      <c r="AG22" s="68">
        <v>145621.09445191672</v>
      </c>
      <c r="AH22" s="68">
        <v>147969.40363110427</v>
      </c>
      <c r="AI22" s="68">
        <v>140103.07859499214</v>
      </c>
      <c r="AJ22" s="68">
        <v>144103.42225792565</v>
      </c>
      <c r="AK22" s="68">
        <v>151804.48653338157</v>
      </c>
      <c r="AL22" s="68">
        <v>149057.3718097278</v>
      </c>
      <c r="AM22" s="68">
        <v>154908.88176140178</v>
      </c>
      <c r="AN22" s="68">
        <v>156242.34429842106</v>
      </c>
      <c r="AO22" s="68">
        <v>156935.05079862342</v>
      </c>
      <c r="AP22" s="68">
        <v>153538.27442082294</v>
      </c>
      <c r="AQ22" s="68">
        <v>155650.60705998735</v>
      </c>
      <c r="AR22" s="68">
        <v>159852.18437375221</v>
      </c>
      <c r="AS22" s="68">
        <v>144403.50739649369</v>
      </c>
      <c r="AT22" s="68">
        <v>135193.48640095128</v>
      </c>
      <c r="AU22" s="68">
        <v>152620.23250494746</v>
      </c>
      <c r="AV22" s="68">
        <v>148405.0969681135</v>
      </c>
      <c r="AW22" s="68">
        <v>150767.83543094929</v>
      </c>
      <c r="AX22" s="68">
        <v>157147.88167127583</v>
      </c>
      <c r="AY22" s="68">
        <v>154581.49221716775</v>
      </c>
      <c r="AZ22" s="68">
        <v>148370.43803106749</v>
      </c>
      <c r="BA22" s="632">
        <v>142084.52837386174</v>
      </c>
      <c r="BB22" s="165">
        <v>139054.98495089344</v>
      </c>
      <c r="BC22" s="228">
        <v>0</v>
      </c>
      <c r="BD22" s="68">
        <v>0</v>
      </c>
      <c r="BE22" s="68">
        <v>0</v>
      </c>
      <c r="BF22" s="228"/>
      <c r="BG22" s="165"/>
      <c r="BH22" s="55"/>
      <c r="BI22" s="55"/>
      <c r="BJ22" s="55"/>
      <c r="BK22" s="55"/>
    </row>
    <row r="23" spans="15:63">
      <c r="O23" s="43"/>
      <c r="P23" s="638"/>
      <c r="Q23" s="43"/>
      <c r="U23" s="108"/>
      <c r="V23" s="363"/>
      <c r="W23" s="372"/>
      <c r="X23" s="372"/>
      <c r="Y23" s="410" t="s">
        <v>268</v>
      </c>
      <c r="Z23" s="410"/>
      <c r="AA23" s="68">
        <v>8306.1621023721182</v>
      </c>
      <c r="AB23" s="68">
        <v>8172.4491122504478</v>
      </c>
      <c r="AC23" s="68">
        <v>8203.9309277738066</v>
      </c>
      <c r="AD23" s="68">
        <v>7874.5305883614101</v>
      </c>
      <c r="AE23" s="68">
        <v>7669.5358275929166</v>
      </c>
      <c r="AF23" s="68">
        <v>7313.7489296639014</v>
      </c>
      <c r="AG23" s="68">
        <v>6543.709909921824</v>
      </c>
      <c r="AH23" s="68">
        <v>6790.8641383454024</v>
      </c>
      <c r="AI23" s="68">
        <v>6625.6088497888777</v>
      </c>
      <c r="AJ23" s="68">
        <v>6563.4557126022955</v>
      </c>
      <c r="AK23" s="68">
        <v>6282.5104527071016</v>
      </c>
      <c r="AL23" s="68">
        <v>6315.4522252717916</v>
      </c>
      <c r="AM23" s="68">
        <v>6241.1101609119423</v>
      </c>
      <c r="AN23" s="68">
        <v>6264.8102736917381</v>
      </c>
      <c r="AO23" s="68">
        <v>6164.2602562786033</v>
      </c>
      <c r="AP23" s="68">
        <v>5688.6920278846619</v>
      </c>
      <c r="AQ23" s="68">
        <v>5631.9324071493029</v>
      </c>
      <c r="AR23" s="68">
        <v>5031.3708403795335</v>
      </c>
      <c r="AS23" s="68">
        <v>4792.2714417640036</v>
      </c>
      <c r="AT23" s="68">
        <v>4051.0801676903238</v>
      </c>
      <c r="AU23" s="68">
        <v>3983.8013641244993</v>
      </c>
      <c r="AV23" s="68">
        <v>3857.22238600837</v>
      </c>
      <c r="AW23" s="68">
        <v>4025.1942763019033</v>
      </c>
      <c r="AX23" s="68">
        <v>3836.9386144048167</v>
      </c>
      <c r="AY23" s="68">
        <v>3731.2956691558406</v>
      </c>
      <c r="AZ23" s="68">
        <v>3339.8036345188566</v>
      </c>
      <c r="BA23" s="632">
        <v>3596.2192127743087</v>
      </c>
      <c r="BB23" s="165">
        <v>3561.7796909006474</v>
      </c>
      <c r="BC23" s="228">
        <v>0</v>
      </c>
      <c r="BD23" s="68">
        <v>0</v>
      </c>
      <c r="BE23" s="68">
        <v>0</v>
      </c>
      <c r="BF23" s="228"/>
      <c r="BG23" s="165"/>
      <c r="BH23" s="55"/>
      <c r="BI23" s="55"/>
      <c r="BJ23" s="55"/>
      <c r="BK23" s="55"/>
    </row>
    <row r="24" spans="15:63">
      <c r="O24" s="43"/>
      <c r="P24" s="638"/>
      <c r="Q24" s="43"/>
      <c r="U24" s="108"/>
      <c r="V24" s="363"/>
      <c r="W24" s="372"/>
      <c r="X24" s="372"/>
      <c r="Y24" s="410" t="s">
        <v>269</v>
      </c>
      <c r="Z24" s="410"/>
      <c r="AA24" s="68">
        <v>20919.089217703247</v>
      </c>
      <c r="AB24" s="68">
        <v>20871.224180287241</v>
      </c>
      <c r="AC24" s="68">
        <v>20771.903683393422</v>
      </c>
      <c r="AD24" s="68">
        <v>20451.781607339683</v>
      </c>
      <c r="AE24" s="68">
        <v>21147.191783657992</v>
      </c>
      <c r="AF24" s="68">
        <v>22240.933289062319</v>
      </c>
      <c r="AG24" s="68">
        <v>22920.60969282853</v>
      </c>
      <c r="AH24" s="68">
        <v>18038.461580313047</v>
      </c>
      <c r="AI24" s="68">
        <v>16346.830503281941</v>
      </c>
      <c r="AJ24" s="68">
        <v>16954.403779526532</v>
      </c>
      <c r="AK24" s="68">
        <v>16694.921444459767</v>
      </c>
      <c r="AL24" s="68">
        <v>16555.765597932274</v>
      </c>
      <c r="AM24" s="68">
        <v>17067.016866366677</v>
      </c>
      <c r="AN24" s="68">
        <v>16390.808661714269</v>
      </c>
      <c r="AO24" s="68">
        <v>16254.872931179152</v>
      </c>
      <c r="AP24" s="68">
        <v>16488.423603942356</v>
      </c>
      <c r="AQ24" s="68">
        <v>16498.509703404674</v>
      </c>
      <c r="AR24" s="68">
        <v>15654.732641407367</v>
      </c>
      <c r="AS24" s="68">
        <v>13643.635671688473</v>
      </c>
      <c r="AT24" s="68">
        <v>13044.340337726284</v>
      </c>
      <c r="AU24" s="68">
        <v>12376.26352283949</v>
      </c>
      <c r="AV24" s="68">
        <v>13744.288426906356</v>
      </c>
      <c r="AW24" s="68">
        <v>13165.297660236647</v>
      </c>
      <c r="AX24" s="68">
        <v>11629.413924970759</v>
      </c>
      <c r="AY24" s="68">
        <v>10874.898016191097</v>
      </c>
      <c r="AZ24" s="68">
        <v>10197.415681473607</v>
      </c>
      <c r="BA24" s="632">
        <v>9978.4073687048076</v>
      </c>
      <c r="BB24" s="165">
        <v>9775.3203348845382</v>
      </c>
      <c r="BC24" s="228">
        <v>0</v>
      </c>
      <c r="BD24" s="68">
        <v>0</v>
      </c>
      <c r="BE24" s="68">
        <v>0</v>
      </c>
      <c r="BF24" s="228"/>
      <c r="BG24" s="165"/>
      <c r="BH24" s="55"/>
      <c r="BI24" s="55"/>
      <c r="BJ24" s="55"/>
      <c r="BK24" s="55"/>
    </row>
    <row r="25" spans="15:63">
      <c r="O25" s="43"/>
      <c r="P25" s="638"/>
      <c r="Q25" s="43"/>
      <c r="U25" s="108"/>
      <c r="V25" s="363"/>
      <c r="W25" s="372"/>
      <c r="X25" s="372"/>
      <c r="Y25" s="412" t="s">
        <v>68</v>
      </c>
      <c r="Z25" s="410"/>
      <c r="AA25" s="68">
        <v>4771.7098385678855</v>
      </c>
      <c r="AB25" s="68">
        <v>4808.1183299639224</v>
      </c>
      <c r="AC25" s="68">
        <v>4865.9783597777487</v>
      </c>
      <c r="AD25" s="68">
        <v>4869.9101050512118</v>
      </c>
      <c r="AE25" s="68">
        <v>4940.8277525793364</v>
      </c>
      <c r="AF25" s="68">
        <v>5140.3995738355079</v>
      </c>
      <c r="AG25" s="68">
        <v>5001.1400406455841</v>
      </c>
      <c r="AH25" s="68">
        <v>5304.2314235283766</v>
      </c>
      <c r="AI25" s="68">
        <v>5652.5767436875931</v>
      </c>
      <c r="AJ25" s="68">
        <v>5829.584752620056</v>
      </c>
      <c r="AK25" s="68">
        <v>5680.9697942685116</v>
      </c>
      <c r="AL25" s="68">
        <v>5861.0132528961076</v>
      </c>
      <c r="AM25" s="68">
        <v>6062.5424291713225</v>
      </c>
      <c r="AN25" s="68">
        <v>5934.1935153686154</v>
      </c>
      <c r="AO25" s="68">
        <v>6038.7818895024366</v>
      </c>
      <c r="AP25" s="68">
        <v>5815.2755155587402</v>
      </c>
      <c r="AQ25" s="68">
        <v>5198.2699624468305</v>
      </c>
      <c r="AR25" s="68">
        <v>4436.3594719268422</v>
      </c>
      <c r="AS25" s="68">
        <v>4384.5463208535393</v>
      </c>
      <c r="AT25" s="68">
        <v>4130.8300656275078</v>
      </c>
      <c r="AU25" s="68">
        <v>3812.0056444777356</v>
      </c>
      <c r="AV25" s="68">
        <v>4274.8602712582833</v>
      </c>
      <c r="AW25" s="68">
        <v>3984.7820754134541</v>
      </c>
      <c r="AX25" s="68">
        <v>3936.7204767264075</v>
      </c>
      <c r="AY25" s="68">
        <v>4004.3577198186313</v>
      </c>
      <c r="AZ25" s="68">
        <v>3789.7658443559244</v>
      </c>
      <c r="BA25" s="632">
        <v>3568.5690742541065</v>
      </c>
      <c r="BB25" s="165">
        <v>3513.8847854410969</v>
      </c>
      <c r="BC25" s="228">
        <v>0</v>
      </c>
      <c r="BD25" s="68">
        <v>0</v>
      </c>
      <c r="BE25" s="68">
        <v>0</v>
      </c>
      <c r="BF25" s="228"/>
      <c r="BG25" s="165"/>
      <c r="BH25" s="55"/>
      <c r="BI25" s="55"/>
      <c r="BJ25" s="55"/>
      <c r="BK25" s="55"/>
    </row>
    <row r="26" spans="15:63">
      <c r="O26" s="43"/>
      <c r="P26" s="179"/>
      <c r="Q26" s="43"/>
      <c r="U26" s="108"/>
      <c r="V26" s="363"/>
      <c r="W26" s="374" t="s">
        <v>270</v>
      </c>
      <c r="X26" s="387"/>
      <c r="Y26" s="413"/>
      <c r="Z26" s="143"/>
      <c r="AA26" s="649">
        <v>80937.732900284376</v>
      </c>
      <c r="AB26" s="649">
        <v>79530.940569291794</v>
      </c>
      <c r="AC26" s="649">
        <v>78147.685712086037</v>
      </c>
      <c r="AD26" s="649">
        <v>80623.039247956331</v>
      </c>
      <c r="AE26" s="649">
        <v>82258.17103128387</v>
      </c>
      <c r="AF26" s="649">
        <v>85494.869092203982</v>
      </c>
      <c r="AG26" s="649">
        <v>80529.408228230182</v>
      </c>
      <c r="AH26" s="649">
        <v>85240.791907512234</v>
      </c>
      <c r="AI26" s="649">
        <v>90154.528919904391</v>
      </c>
      <c r="AJ26" s="649">
        <v>94241.805283820009</v>
      </c>
      <c r="AK26" s="649">
        <v>93217.539359398506</v>
      </c>
      <c r="AL26" s="649">
        <v>94950.355012241387</v>
      </c>
      <c r="AM26" s="649">
        <v>96552.28735183258</v>
      </c>
      <c r="AN26" s="649">
        <v>96301.759796884595</v>
      </c>
      <c r="AO26" s="649">
        <v>101513.94157160299</v>
      </c>
      <c r="AP26" s="649">
        <v>102324.9945973829</v>
      </c>
      <c r="AQ26" s="649">
        <v>99801.512198215103</v>
      </c>
      <c r="AR26" s="649">
        <v>90396.956309779867</v>
      </c>
      <c r="AS26" s="649">
        <v>95574.438195814393</v>
      </c>
      <c r="AT26" s="649">
        <v>91901.641244768209</v>
      </c>
      <c r="AU26" s="649">
        <v>99678.747412651501</v>
      </c>
      <c r="AV26" s="649">
        <v>102223.17980551875</v>
      </c>
      <c r="AW26" s="649">
        <v>96947.451220625095</v>
      </c>
      <c r="AX26" s="649">
        <v>102653.28099378441</v>
      </c>
      <c r="AY26" s="649">
        <v>97142.650037377331</v>
      </c>
      <c r="AZ26" s="649">
        <v>95470.175875289453</v>
      </c>
      <c r="BA26" s="649">
        <v>59077.80421504008</v>
      </c>
      <c r="BB26" s="694">
        <v>58756.427662914619</v>
      </c>
      <c r="BC26" s="231" t="e">
        <f>SUM(#REF!)</f>
        <v>#REF!</v>
      </c>
      <c r="BD26" s="143" t="e">
        <f>SUM(#REF!)</f>
        <v>#REF!</v>
      </c>
      <c r="BE26" s="143" t="e">
        <f>SUM(#REF!)</f>
        <v>#REF!</v>
      </c>
      <c r="BF26" s="231"/>
      <c r="BG26" s="170"/>
      <c r="BH26" s="55"/>
      <c r="BI26" s="55"/>
      <c r="BJ26" s="55"/>
      <c r="BK26" s="55"/>
    </row>
    <row r="27" spans="15:63">
      <c r="O27" s="43"/>
      <c r="P27" s="639"/>
      <c r="Q27" s="43"/>
      <c r="U27" s="108"/>
      <c r="V27" s="363"/>
      <c r="W27" s="375" t="s">
        <v>271</v>
      </c>
      <c r="X27" s="389"/>
      <c r="Y27" s="414"/>
      <c r="Z27" s="390"/>
      <c r="AA27" s="128">
        <f t="shared" ref="AA27:BE27" si="8">SUM(AA28,AA29)</f>
        <v>200596.26279585337</v>
      </c>
      <c r="AB27" s="128">
        <f t="shared" si="8"/>
        <v>212301.90184523817</v>
      </c>
      <c r="AC27" s="128">
        <f t="shared" si="8"/>
        <v>218962.97042941686</v>
      </c>
      <c r="AD27" s="128">
        <f t="shared" si="8"/>
        <v>222807.08858339232</v>
      </c>
      <c r="AE27" s="128">
        <f t="shared" si="8"/>
        <v>232179.27026446234</v>
      </c>
      <c r="AF27" s="128">
        <f t="shared" si="8"/>
        <v>241589.72851991706</v>
      </c>
      <c r="AG27" s="128">
        <f t="shared" si="8"/>
        <v>248320.49583294411</v>
      </c>
      <c r="AH27" s="128">
        <f t="shared" si="8"/>
        <v>250130.65313120803</v>
      </c>
      <c r="AI27" s="128">
        <f t="shared" si="8"/>
        <v>248340.17277310466</v>
      </c>
      <c r="AJ27" s="128">
        <f t="shared" si="8"/>
        <v>252462.14638444822</v>
      </c>
      <c r="AK27" s="128">
        <f t="shared" si="8"/>
        <v>252138.20079660451</v>
      </c>
      <c r="AL27" s="128">
        <f t="shared" si="8"/>
        <v>256322.86737229722</v>
      </c>
      <c r="AM27" s="128">
        <f t="shared" si="8"/>
        <v>252709.67044072726</v>
      </c>
      <c r="AN27" s="128">
        <f t="shared" si="8"/>
        <v>248709.70304080192</v>
      </c>
      <c r="AO27" s="128">
        <f t="shared" si="8"/>
        <v>242798.23710314557</v>
      </c>
      <c r="AP27" s="128">
        <f t="shared" si="8"/>
        <v>237322.94989517998</v>
      </c>
      <c r="AQ27" s="128">
        <f t="shared" si="8"/>
        <v>234693.21152297215</v>
      </c>
      <c r="AR27" s="128">
        <f t="shared" si="8"/>
        <v>231967.4042355413</v>
      </c>
      <c r="AS27" s="128">
        <f t="shared" si="8"/>
        <v>224392.2907186255</v>
      </c>
      <c r="AT27" s="128">
        <f t="shared" si="8"/>
        <v>221125.1139004298</v>
      </c>
      <c r="AU27" s="128">
        <f t="shared" si="8"/>
        <v>221629.77727812232</v>
      </c>
      <c r="AV27" s="128">
        <f t="shared" si="8"/>
        <v>216842.87988614765</v>
      </c>
      <c r="AW27" s="128">
        <f t="shared" si="8"/>
        <v>217736.80555106443</v>
      </c>
      <c r="AX27" s="128">
        <f t="shared" si="8"/>
        <v>214801.80955959417</v>
      </c>
      <c r="AY27" s="128">
        <f t="shared" si="8"/>
        <v>209844.50508311624</v>
      </c>
      <c r="AZ27" s="128">
        <f t="shared" si="8"/>
        <v>208647.65308632722</v>
      </c>
      <c r="BA27" s="636">
        <f t="shared" si="8"/>
        <v>206623.57287187836</v>
      </c>
      <c r="BB27" s="167">
        <f t="shared" si="8"/>
        <v>204870.82147498737</v>
      </c>
      <c r="BC27" s="232">
        <f t="shared" si="8"/>
        <v>0</v>
      </c>
      <c r="BD27" s="128">
        <f t="shared" si="8"/>
        <v>0</v>
      </c>
      <c r="BE27" s="128">
        <f t="shared" si="8"/>
        <v>0</v>
      </c>
      <c r="BF27" s="232"/>
      <c r="BG27" s="167"/>
      <c r="BH27" s="55"/>
      <c r="BI27" s="55"/>
      <c r="BJ27" s="55"/>
      <c r="BK27" s="55"/>
    </row>
    <row r="28" spans="15:63">
      <c r="O28" s="43"/>
      <c r="P28" s="639"/>
      <c r="Q28" s="43"/>
      <c r="U28" s="108"/>
      <c r="V28" s="363"/>
      <c r="W28" s="391"/>
      <c r="X28" s="645" t="s">
        <v>272</v>
      </c>
      <c r="Y28" s="644"/>
      <c r="Z28" s="646"/>
      <c r="AA28" s="558">
        <v>99443.002153633119</v>
      </c>
      <c r="AB28" s="558">
        <v>107113.85926403743</v>
      </c>
      <c r="AC28" s="558">
        <v>113392.61325926761</v>
      </c>
      <c r="AD28" s="558">
        <v>117023.33509856822</v>
      </c>
      <c r="AE28" s="558">
        <v>122294.73905162027</v>
      </c>
      <c r="AF28" s="558">
        <v>129435.63127270652</v>
      </c>
      <c r="AG28" s="558">
        <v>135252.59517497986</v>
      </c>
      <c r="AH28" s="558">
        <v>139785.847478023</v>
      </c>
      <c r="AI28" s="558">
        <v>140490.33824214363</v>
      </c>
      <c r="AJ28" s="558">
        <v>145091.53363102602</v>
      </c>
      <c r="AK28" s="558">
        <v>145385.10704753085</v>
      </c>
      <c r="AL28" s="558">
        <v>149902.90035686747</v>
      </c>
      <c r="AM28" s="558">
        <v>149899.20156208021</v>
      </c>
      <c r="AN28" s="558">
        <v>147740.24016169066</v>
      </c>
      <c r="AO28" s="558">
        <v>142429.63815678324</v>
      </c>
      <c r="AP28" s="558">
        <v>137820.28527894316</v>
      </c>
      <c r="AQ28" s="558">
        <v>134544.4594652502</v>
      </c>
      <c r="AR28" s="558">
        <v>133539.87825134175</v>
      </c>
      <c r="AS28" s="558">
        <v>128937.57427243877</v>
      </c>
      <c r="AT28" s="558">
        <v>130255.94068174198</v>
      </c>
      <c r="AU28" s="558">
        <v>129515.43906678304</v>
      </c>
      <c r="AV28" s="558">
        <v>127970.72754736189</v>
      </c>
      <c r="AW28" s="558">
        <v>128931.47270083681</v>
      </c>
      <c r="AX28" s="558">
        <v>125794.18538579215</v>
      </c>
      <c r="AY28" s="558">
        <v>120867.24288259013</v>
      </c>
      <c r="AZ28" s="558">
        <v>120308.92319954069</v>
      </c>
      <c r="BA28" s="647">
        <v>119664.55472400173</v>
      </c>
      <c r="BB28" s="648">
        <v>118830.58317832832</v>
      </c>
      <c r="BC28" s="232">
        <v>0</v>
      </c>
      <c r="BD28" s="128">
        <v>0</v>
      </c>
      <c r="BE28" s="128">
        <v>0</v>
      </c>
      <c r="BF28" s="232"/>
      <c r="BG28" s="167"/>
      <c r="BH28" s="55"/>
      <c r="BI28" s="55"/>
      <c r="BJ28" s="55"/>
      <c r="BK28" s="55"/>
    </row>
    <row r="29" spans="15:63">
      <c r="O29" s="43"/>
      <c r="P29" s="638"/>
      <c r="Q29" s="43"/>
      <c r="U29" s="108"/>
      <c r="V29" s="363"/>
      <c r="W29" s="376"/>
      <c r="X29" s="645" t="s">
        <v>273</v>
      </c>
      <c r="Y29" s="644"/>
      <c r="Z29" s="646"/>
      <c r="AA29" s="558">
        <v>101153.26064222024</v>
      </c>
      <c r="AB29" s="558">
        <v>105188.04258120073</v>
      </c>
      <c r="AC29" s="558">
        <v>105570.35717014926</v>
      </c>
      <c r="AD29" s="558">
        <v>105783.75348482409</v>
      </c>
      <c r="AE29" s="558">
        <v>109884.53121284208</v>
      </c>
      <c r="AF29" s="558">
        <v>112154.09724721053</v>
      </c>
      <c r="AG29" s="558">
        <v>113067.90065796424</v>
      </c>
      <c r="AH29" s="558">
        <v>110344.80565318505</v>
      </c>
      <c r="AI29" s="558">
        <v>107849.83453096103</v>
      </c>
      <c r="AJ29" s="558">
        <v>107370.6127534222</v>
      </c>
      <c r="AK29" s="558">
        <v>106753.09374907365</v>
      </c>
      <c r="AL29" s="558">
        <v>106419.96701542976</v>
      </c>
      <c r="AM29" s="558">
        <v>102810.46887864705</v>
      </c>
      <c r="AN29" s="558">
        <v>100969.46287911125</v>
      </c>
      <c r="AO29" s="558">
        <v>100368.59894636234</v>
      </c>
      <c r="AP29" s="558">
        <v>99502.664616236812</v>
      </c>
      <c r="AQ29" s="558">
        <v>100148.75205772195</v>
      </c>
      <c r="AR29" s="558">
        <v>98427.525984199543</v>
      </c>
      <c r="AS29" s="558">
        <v>95454.716446186736</v>
      </c>
      <c r="AT29" s="558">
        <v>90869.173218687807</v>
      </c>
      <c r="AU29" s="558">
        <v>92114.338211339287</v>
      </c>
      <c r="AV29" s="558">
        <v>88872.15233878576</v>
      </c>
      <c r="AW29" s="558">
        <v>88805.332850227642</v>
      </c>
      <c r="AX29" s="558">
        <v>89007.624173802018</v>
      </c>
      <c r="AY29" s="558">
        <v>88977.262200526107</v>
      </c>
      <c r="AZ29" s="558">
        <v>88338.729886786532</v>
      </c>
      <c r="BA29" s="647">
        <v>86959.018147876632</v>
      </c>
      <c r="BB29" s="648">
        <v>86040.238296659052</v>
      </c>
      <c r="BC29" s="232">
        <v>0</v>
      </c>
      <c r="BD29" s="128">
        <v>0</v>
      </c>
      <c r="BE29" s="128">
        <v>0</v>
      </c>
      <c r="BF29" s="232"/>
      <c r="BG29" s="167"/>
      <c r="BH29" s="55"/>
      <c r="BI29" s="55"/>
      <c r="BJ29" s="55"/>
      <c r="BK29" s="55"/>
    </row>
    <row r="30" spans="15:63" ht="15" thickBot="1">
      <c r="O30" s="43"/>
      <c r="P30" s="638"/>
      <c r="Q30" s="43"/>
      <c r="U30" s="108"/>
      <c r="V30" s="363"/>
      <c r="W30" s="653" t="s">
        <v>274</v>
      </c>
      <c r="X30" s="392"/>
      <c r="Y30" s="654"/>
      <c r="Z30" s="655"/>
      <c r="AA30" s="656">
        <v>58167.167508504077</v>
      </c>
      <c r="AB30" s="656">
        <v>59301.332402088716</v>
      </c>
      <c r="AC30" s="656">
        <v>62218.053306693371</v>
      </c>
      <c r="AD30" s="656">
        <v>65643.249734996381</v>
      </c>
      <c r="AE30" s="656">
        <v>63833.413322368237</v>
      </c>
      <c r="AF30" s="656">
        <v>67477.227735701614</v>
      </c>
      <c r="AG30" s="656">
        <v>69880.366957828868</v>
      </c>
      <c r="AH30" s="656">
        <v>66730.205120783328</v>
      </c>
      <c r="AI30" s="656">
        <v>66775.264262267563</v>
      </c>
      <c r="AJ30" s="656">
        <v>68588.834743351952</v>
      </c>
      <c r="AK30" s="656">
        <v>72226.24200626128</v>
      </c>
      <c r="AL30" s="656">
        <v>68553.135738847646</v>
      </c>
      <c r="AM30" s="656">
        <v>71334.893190037037</v>
      </c>
      <c r="AN30" s="656">
        <v>67914.862135508374</v>
      </c>
      <c r="AO30" s="656">
        <v>68006.409833997866</v>
      </c>
      <c r="AP30" s="656">
        <v>70395.478550084488</v>
      </c>
      <c r="AQ30" s="656">
        <v>66236.788410148467</v>
      </c>
      <c r="AR30" s="656">
        <v>65505.038045818394</v>
      </c>
      <c r="AS30" s="656">
        <v>61798.237643518907</v>
      </c>
      <c r="AT30" s="656">
        <v>61365.269040904772</v>
      </c>
      <c r="AU30" s="656">
        <v>64229.760089148614</v>
      </c>
      <c r="AV30" s="656">
        <v>62552.666078822454</v>
      </c>
      <c r="AW30" s="656">
        <v>62637.845653679069</v>
      </c>
      <c r="AX30" s="656">
        <v>60326.90798148224</v>
      </c>
      <c r="AY30" s="656">
        <v>58020.030381478326</v>
      </c>
      <c r="AZ30" s="656">
        <v>55397.38704050066</v>
      </c>
      <c r="BA30" s="657">
        <v>55720.42269492511</v>
      </c>
      <c r="BB30" s="658">
        <v>59271.405151929081</v>
      </c>
      <c r="BC30" s="233">
        <v>0</v>
      </c>
      <c r="BD30" s="129">
        <v>0</v>
      </c>
      <c r="BE30" s="129">
        <v>0</v>
      </c>
      <c r="BF30" s="233"/>
      <c r="BG30" s="217"/>
      <c r="BH30" s="55"/>
      <c r="BI30" s="55"/>
      <c r="BJ30" s="55"/>
      <c r="BK30" s="55"/>
    </row>
    <row r="31" spans="15:63" ht="15" thickBot="1">
      <c r="O31" s="43"/>
      <c r="P31" s="638"/>
      <c r="Q31" s="43"/>
      <c r="U31" s="108"/>
      <c r="V31" s="841" t="s">
        <v>275</v>
      </c>
      <c r="W31" s="663"/>
      <c r="X31" s="663"/>
      <c r="Y31" s="659"/>
      <c r="Z31" s="660"/>
      <c r="AA31" s="661">
        <f t="shared" ref="AA31:AZ31" si="9">AA32+AA33+AA35</f>
        <v>95663.979511527243</v>
      </c>
      <c r="AB31" s="661">
        <f t="shared" si="9"/>
        <v>96771.562240282568</v>
      </c>
      <c r="AC31" s="661">
        <f t="shared" si="9"/>
        <v>98247.835369251217</v>
      </c>
      <c r="AD31" s="661">
        <f t="shared" si="9"/>
        <v>95771.651323768165</v>
      </c>
      <c r="AE31" s="661">
        <f t="shared" si="9"/>
        <v>100712.30080551052</v>
      </c>
      <c r="AF31" s="661">
        <f t="shared" si="9"/>
        <v>101783.27657271379</v>
      </c>
      <c r="AG31" s="661">
        <f t="shared" si="9"/>
        <v>102927.92867620559</v>
      </c>
      <c r="AH31" s="661">
        <f t="shared" si="9"/>
        <v>101841.06444720176</v>
      </c>
      <c r="AI31" s="661">
        <f t="shared" si="9"/>
        <v>95564.124760807812</v>
      </c>
      <c r="AJ31" s="661">
        <f t="shared" si="9"/>
        <v>95792.120272323184</v>
      </c>
      <c r="AK31" s="661">
        <f t="shared" si="9"/>
        <v>97818.533578603601</v>
      </c>
      <c r="AL31" s="661">
        <f t="shared" si="9"/>
        <v>95694.739933168632</v>
      </c>
      <c r="AM31" s="661">
        <f t="shared" si="9"/>
        <v>92991.836254434587</v>
      </c>
      <c r="AN31" s="661">
        <f t="shared" si="9"/>
        <v>92768.504345256792</v>
      </c>
      <c r="AO31" s="661">
        <f t="shared" si="9"/>
        <v>91775.119644898179</v>
      </c>
      <c r="AP31" s="661">
        <f t="shared" si="9"/>
        <v>91767.852358561926</v>
      </c>
      <c r="AQ31" s="661">
        <f t="shared" si="9"/>
        <v>90215.207392905606</v>
      </c>
      <c r="AR31" s="661">
        <f t="shared" si="9"/>
        <v>90003.739295820065</v>
      </c>
      <c r="AS31" s="661">
        <f t="shared" si="9"/>
        <v>86683.527084295798</v>
      </c>
      <c r="AT31" s="661">
        <f t="shared" si="9"/>
        <v>77134.979085717539</v>
      </c>
      <c r="AU31" s="661">
        <f t="shared" si="9"/>
        <v>78605.346436923821</v>
      </c>
      <c r="AV31" s="661">
        <f t="shared" si="9"/>
        <v>77724.296028193552</v>
      </c>
      <c r="AW31" s="661">
        <f t="shared" si="9"/>
        <v>79591.879008511562</v>
      </c>
      <c r="AX31" s="661">
        <f t="shared" si="9"/>
        <v>80897.447723200123</v>
      </c>
      <c r="AY31" s="661">
        <f t="shared" si="9"/>
        <v>79336.045683718767</v>
      </c>
      <c r="AZ31" s="661">
        <f t="shared" si="9"/>
        <v>78449.72769383456</v>
      </c>
      <c r="BA31" s="661">
        <f>BA32+BA33+BA35</f>
        <v>78628.595143015627</v>
      </c>
      <c r="BB31" s="662">
        <f>BB32+BB33+BB35</f>
        <v>79264.149104640368</v>
      </c>
      <c r="BC31" s="652"/>
      <c r="BD31" s="650"/>
      <c r="BE31" s="650"/>
      <c r="BF31" s="652"/>
      <c r="BG31" s="651"/>
      <c r="BH31" s="55"/>
      <c r="BI31" s="55"/>
      <c r="BJ31" s="55"/>
      <c r="BK31" s="55"/>
    </row>
    <row r="32" spans="15:63" ht="15" thickBot="1">
      <c r="O32" s="43"/>
      <c r="P32" s="639"/>
      <c r="Q32" s="43"/>
      <c r="U32" s="108"/>
      <c r="V32" s="664"/>
      <c r="W32" s="666" t="s">
        <v>276</v>
      </c>
      <c r="X32" s="666"/>
      <c r="Y32" s="667"/>
      <c r="Z32" s="668"/>
      <c r="AA32" s="669">
        <v>65099.21169245334</v>
      </c>
      <c r="AB32" s="669">
        <v>66222.976830867672</v>
      </c>
      <c r="AC32" s="669">
        <v>66151.4128774985</v>
      </c>
      <c r="AD32" s="669">
        <v>64865.220084279099</v>
      </c>
      <c r="AE32" s="669">
        <v>66440.89532682774</v>
      </c>
      <c r="AF32" s="669">
        <v>66775.172319261037</v>
      </c>
      <c r="AG32" s="669">
        <v>67298.856666080988</v>
      </c>
      <c r="AH32" s="669">
        <v>64692.495920353736</v>
      </c>
      <c r="AI32" s="669">
        <v>58610.242069757529</v>
      </c>
      <c r="AJ32" s="669">
        <v>58899.585008547736</v>
      </c>
      <c r="AK32" s="669">
        <v>59357.961364137132</v>
      </c>
      <c r="AL32" s="669">
        <v>58039.289065782024</v>
      </c>
      <c r="AM32" s="669">
        <v>55349.345494321911</v>
      </c>
      <c r="AN32" s="669">
        <v>54557.764667856849</v>
      </c>
      <c r="AO32" s="669">
        <v>54538.29051924232</v>
      </c>
      <c r="AP32" s="669">
        <v>55636.544033751554</v>
      </c>
      <c r="AQ32" s="669">
        <v>55898.032300272265</v>
      </c>
      <c r="AR32" s="669">
        <v>55092.368320625807</v>
      </c>
      <c r="AS32" s="669">
        <v>50814.56211933653</v>
      </c>
      <c r="AT32" s="669">
        <v>45266.470032416975</v>
      </c>
      <c r="AU32" s="669">
        <v>46316.37318848537</v>
      </c>
      <c r="AV32" s="669">
        <v>46233.602505861258</v>
      </c>
      <c r="AW32" s="669">
        <v>46281.706425844262</v>
      </c>
      <c r="AX32" s="669">
        <v>48037.589020943211</v>
      </c>
      <c r="AY32" s="669">
        <v>47439.750194475069</v>
      </c>
      <c r="AZ32" s="669">
        <v>46150.196895169116</v>
      </c>
      <c r="BA32" s="669">
        <v>45681.749278170639</v>
      </c>
      <c r="BB32" s="695">
        <v>46220.65721162362</v>
      </c>
      <c r="BC32" s="234" t="e">
        <f>SUM(#REF!,#REF!,#REF!,#REF!,#REF!)</f>
        <v>#REF!</v>
      </c>
      <c r="BD32" s="130" t="e">
        <f>SUM(#REF!,#REF!,#REF!,#REF!,#REF!)</f>
        <v>#REF!</v>
      </c>
      <c r="BE32" s="130" t="e">
        <f>SUM(#REF!,#REF!,#REF!,#REF!,#REF!)</f>
        <v>#REF!</v>
      </c>
      <c r="BF32" s="234"/>
      <c r="BG32" s="168"/>
      <c r="BH32" s="55"/>
      <c r="BI32" s="55"/>
      <c r="BJ32" s="55"/>
      <c r="BK32" s="55"/>
    </row>
    <row r="33" spans="1:63">
      <c r="O33" s="43"/>
      <c r="P33" s="639"/>
      <c r="Q33" s="43"/>
      <c r="U33" s="108"/>
      <c r="V33" s="664"/>
      <c r="W33" s="676" t="s">
        <v>277</v>
      </c>
      <c r="X33" s="677"/>
      <c r="Y33" s="678"/>
      <c r="Z33" s="679"/>
      <c r="AA33" s="680">
        <v>24004.789495147605</v>
      </c>
      <c r="AB33" s="680">
        <v>24193.303079771096</v>
      </c>
      <c r="AC33" s="680">
        <v>25997.784883166441</v>
      </c>
      <c r="AD33" s="680">
        <v>25019.816501809953</v>
      </c>
      <c r="AE33" s="680">
        <v>28598.436990483406</v>
      </c>
      <c r="AF33" s="680">
        <v>29139.666356417249</v>
      </c>
      <c r="AG33" s="680">
        <v>29649.88451555858</v>
      </c>
      <c r="AH33" s="680">
        <v>31207.113724399005</v>
      </c>
      <c r="AI33" s="680">
        <v>31447.885947133283</v>
      </c>
      <c r="AJ33" s="680">
        <v>31365.707267695379</v>
      </c>
      <c r="AK33" s="680">
        <v>32856.496577069207</v>
      </c>
      <c r="AL33" s="680">
        <v>32522.541455449929</v>
      </c>
      <c r="AM33" s="680">
        <v>32767.72216385082</v>
      </c>
      <c r="AN33" s="680">
        <v>33515.749112426711</v>
      </c>
      <c r="AO33" s="680">
        <v>32703.600998426424</v>
      </c>
      <c r="AP33" s="680">
        <v>31654.769528503184</v>
      </c>
      <c r="AQ33" s="680">
        <v>29908.577201925367</v>
      </c>
      <c r="AR33" s="680">
        <v>30484.410938269022</v>
      </c>
      <c r="AS33" s="680">
        <v>31857.011257747366</v>
      </c>
      <c r="AT33" s="680">
        <v>28198.126009497402</v>
      </c>
      <c r="AU33" s="680">
        <v>28715.829230608208</v>
      </c>
      <c r="AV33" s="680">
        <v>28032.618369662039</v>
      </c>
      <c r="AW33" s="680">
        <v>29838.883578432</v>
      </c>
      <c r="AX33" s="680">
        <v>29380.590594684025</v>
      </c>
      <c r="AY33" s="680">
        <v>28519.19786786742</v>
      </c>
      <c r="AZ33" s="680">
        <v>28975.45254845389</v>
      </c>
      <c r="BA33" s="680">
        <v>29687.29483831258</v>
      </c>
      <c r="BB33" s="681">
        <v>29839.034082539307</v>
      </c>
      <c r="BC33" s="235">
        <f>SUM(BC34:BC34)</f>
        <v>0</v>
      </c>
      <c r="BD33" s="131">
        <f>SUM(BD34:BD34)</f>
        <v>0</v>
      </c>
      <c r="BE33" s="131">
        <f>SUM(BE34:BE34)</f>
        <v>0</v>
      </c>
      <c r="BF33" s="235"/>
      <c r="BG33" s="169"/>
      <c r="BH33" s="55"/>
      <c r="BI33" s="55"/>
      <c r="BJ33" s="55"/>
      <c r="BK33" s="55"/>
    </row>
    <row r="34" spans="1:63" ht="15" thickBot="1">
      <c r="O34" s="43"/>
      <c r="P34" s="640"/>
      <c r="Q34" s="43"/>
      <c r="V34" s="664"/>
      <c r="W34" s="682"/>
      <c r="X34" s="842" t="s">
        <v>278</v>
      </c>
      <c r="Y34" s="683"/>
      <c r="Z34" s="684"/>
      <c r="AA34" s="684">
        <v>10877.600981426513</v>
      </c>
      <c r="AB34" s="684">
        <v>11049.806368923906</v>
      </c>
      <c r="AC34" s="684">
        <v>11807.005324140289</v>
      </c>
      <c r="AD34" s="684">
        <v>11076.355908637637</v>
      </c>
      <c r="AE34" s="684">
        <v>12141.64258301512</v>
      </c>
      <c r="AF34" s="684">
        <v>12430.812103547969</v>
      </c>
      <c r="AG34" s="684">
        <v>12524.696163572877</v>
      </c>
      <c r="AH34" s="684">
        <v>13494.993714847755</v>
      </c>
      <c r="AI34" s="684">
        <v>13752.536966155511</v>
      </c>
      <c r="AJ34" s="684">
        <v>13872.228730078583</v>
      </c>
      <c r="AK34" s="684">
        <v>15214.352327328641</v>
      </c>
      <c r="AL34" s="684">
        <v>16132.526380314026</v>
      </c>
      <c r="AM34" s="684">
        <v>16997.608754950554</v>
      </c>
      <c r="AN34" s="684">
        <v>17808.352586478897</v>
      </c>
      <c r="AO34" s="684">
        <v>17549.375263856604</v>
      </c>
      <c r="AP34" s="684">
        <v>17054.684313054015</v>
      </c>
      <c r="AQ34" s="684">
        <v>16146.528511385055</v>
      </c>
      <c r="AR34" s="684">
        <v>16833.51756256981</v>
      </c>
      <c r="AS34" s="684">
        <v>16594.162664895124</v>
      </c>
      <c r="AT34" s="684">
        <v>15645.791565800828</v>
      </c>
      <c r="AU34" s="684">
        <v>15645.589071199367</v>
      </c>
      <c r="AV34" s="684">
        <v>15566.15820046575</v>
      </c>
      <c r="AW34" s="684">
        <v>16795.250225592143</v>
      </c>
      <c r="AX34" s="684">
        <v>16464.008462806407</v>
      </c>
      <c r="AY34" s="684">
        <v>15968.913549602357</v>
      </c>
      <c r="AZ34" s="684">
        <v>16303.683395683212</v>
      </c>
      <c r="BA34" s="685">
        <v>17714.301636555945</v>
      </c>
      <c r="BB34" s="686">
        <v>17840.303503257201</v>
      </c>
      <c r="BC34" s="236">
        <v>0</v>
      </c>
      <c r="BD34" s="176">
        <v>0</v>
      </c>
      <c r="BE34" s="176">
        <v>0</v>
      </c>
      <c r="BF34" s="236"/>
      <c r="BG34" s="218"/>
    </row>
    <row r="35" spans="1:63" ht="19.5" thickBot="1">
      <c r="O35" s="43"/>
      <c r="P35" s="639"/>
      <c r="Q35" s="43"/>
      <c r="V35" s="664"/>
      <c r="W35" s="670" t="s">
        <v>279</v>
      </c>
      <c r="X35" s="671"/>
      <c r="Y35" s="672"/>
      <c r="Z35" s="673"/>
      <c r="AA35" s="674">
        <v>6559.9783239262888</v>
      </c>
      <c r="AB35" s="674">
        <v>6355.2823296438064</v>
      </c>
      <c r="AC35" s="674">
        <v>6098.6376085862685</v>
      </c>
      <c r="AD35" s="674">
        <v>5886.6147376791105</v>
      </c>
      <c r="AE35" s="674">
        <v>5672.9684881993799</v>
      </c>
      <c r="AF35" s="674">
        <v>5868.437897035501</v>
      </c>
      <c r="AG35" s="674">
        <v>5979.1874945660056</v>
      </c>
      <c r="AH35" s="674">
        <v>5941.4548024490214</v>
      </c>
      <c r="AI35" s="674">
        <v>5505.996743916995</v>
      </c>
      <c r="AJ35" s="674">
        <v>5526.8279960800774</v>
      </c>
      <c r="AK35" s="674">
        <v>5604.075637397249</v>
      </c>
      <c r="AL35" s="674">
        <v>5132.9094119366755</v>
      </c>
      <c r="AM35" s="674">
        <v>4874.7685962618507</v>
      </c>
      <c r="AN35" s="674">
        <v>4694.9905649732191</v>
      </c>
      <c r="AO35" s="674">
        <v>4533.2281272294331</v>
      </c>
      <c r="AP35" s="674">
        <v>4476.5387963071853</v>
      </c>
      <c r="AQ35" s="674">
        <v>4408.5978907079771</v>
      </c>
      <c r="AR35" s="674">
        <v>4426.9600369252476</v>
      </c>
      <c r="AS35" s="674">
        <v>4011.9537072118983</v>
      </c>
      <c r="AT35" s="674">
        <v>3670.3830438031528</v>
      </c>
      <c r="AU35" s="674">
        <v>3573.1440178302496</v>
      </c>
      <c r="AV35" s="674">
        <v>3458.0751526702588</v>
      </c>
      <c r="AW35" s="674">
        <v>3471.289004235301</v>
      </c>
      <c r="AX35" s="674">
        <v>3479.2681075728951</v>
      </c>
      <c r="AY35" s="674">
        <v>3377.0976213762797</v>
      </c>
      <c r="AZ35" s="674">
        <v>3324.0782502115594</v>
      </c>
      <c r="BA35" s="674">
        <v>3259.5510265324083</v>
      </c>
      <c r="BB35" s="675">
        <v>3204.4578104774414</v>
      </c>
      <c r="BC35" s="237" t="e">
        <f>SUM(#REF!,#REF!)</f>
        <v>#REF!</v>
      </c>
      <c r="BD35" s="185" t="e">
        <f>SUM(#REF!,#REF!)</f>
        <v>#REF!</v>
      </c>
      <c r="BE35" s="185" t="e">
        <f>SUM(#REF!,#REF!)</f>
        <v>#REF!</v>
      </c>
      <c r="BF35" s="237"/>
      <c r="BG35" s="219"/>
    </row>
    <row r="36" spans="1:63" ht="15.75" thickTop="1" thickBot="1">
      <c r="O36" s="43"/>
      <c r="P36" s="179"/>
      <c r="Q36" s="43"/>
      <c r="V36" s="602" t="s">
        <v>280</v>
      </c>
      <c r="W36" s="415"/>
      <c r="X36" s="395"/>
      <c r="Y36" s="416"/>
      <c r="Z36" s="177"/>
      <c r="AA36" s="177">
        <f t="shared" ref="AA36:BB36" si="10">SUM(AA5,AA32,AA33,AA35)</f>
        <v>1163698.8702468371</v>
      </c>
      <c r="AB36" s="177">
        <f t="shared" si="10"/>
        <v>1175077.0463172253</v>
      </c>
      <c r="AC36" s="177">
        <f t="shared" si="10"/>
        <v>1184561.9392280499</v>
      </c>
      <c r="AD36" s="177">
        <f t="shared" si="10"/>
        <v>1177281.9671721538</v>
      </c>
      <c r="AE36" s="177">
        <f t="shared" si="10"/>
        <v>1232094.1228788286</v>
      </c>
      <c r="AF36" s="177">
        <f t="shared" si="10"/>
        <v>1244370.6520747156</v>
      </c>
      <c r="AG36" s="177">
        <f t="shared" si="10"/>
        <v>1256279.8061405602</v>
      </c>
      <c r="AH36" s="177">
        <f t="shared" si="10"/>
        <v>1249385.0852014387</v>
      </c>
      <c r="AI36" s="177">
        <f t="shared" si="10"/>
        <v>1209293.8278627216</v>
      </c>
      <c r="AJ36" s="177">
        <f t="shared" si="10"/>
        <v>1245381.0979703495</v>
      </c>
      <c r="AK36" s="177">
        <f t="shared" si="10"/>
        <v>1268202.1754322115</v>
      </c>
      <c r="AL36" s="177">
        <f t="shared" si="10"/>
        <v>1253145.3723605368</v>
      </c>
      <c r="AM36" s="177">
        <f t="shared" si="10"/>
        <v>1282083.6037274336</v>
      </c>
      <c r="AN36" s="177">
        <f t="shared" si="10"/>
        <v>1290165.7317317603</v>
      </c>
      <c r="AO36" s="177">
        <f t="shared" si="10"/>
        <v>1284745.1999742442</v>
      </c>
      <c r="AP36" s="177">
        <f t="shared" si="10"/>
        <v>1291464.8990013336</v>
      </c>
      <c r="AQ36" s="177">
        <f t="shared" si="10"/>
        <v>1268850.7162788229</v>
      </c>
      <c r="AR36" s="177">
        <f t="shared" si="10"/>
        <v>1304409.0723416461</v>
      </c>
      <c r="AS36" s="177">
        <f t="shared" si="10"/>
        <v>1233622.9361628154</v>
      </c>
      <c r="AT36" s="177">
        <f t="shared" si="10"/>
        <v>1164216.7613411844</v>
      </c>
      <c r="AU36" s="177">
        <f t="shared" si="10"/>
        <v>1216146.9525749027</v>
      </c>
      <c r="AV36" s="177">
        <f t="shared" si="10"/>
        <v>1266145.2687586881</v>
      </c>
      <c r="AW36" s="177">
        <f t="shared" si="10"/>
        <v>1307353.2141255646</v>
      </c>
      <c r="AX36" s="177">
        <f t="shared" si="10"/>
        <v>1316201.3143418108</v>
      </c>
      <c r="AY36" s="177">
        <f t="shared" si="10"/>
        <v>1266147.1943761662</v>
      </c>
      <c r="AZ36" s="177">
        <f t="shared" si="10"/>
        <v>1226323.7675299682</v>
      </c>
      <c r="BA36" s="637">
        <f t="shared" si="10"/>
        <v>1206561.6068712273</v>
      </c>
      <c r="BB36" s="220">
        <f t="shared" si="10"/>
        <v>1191338.3239269857</v>
      </c>
      <c r="BC36" s="238" t="e">
        <f>SUM(BC6,BC32,#REF!,BC33,BC35)</f>
        <v>#REF!</v>
      </c>
      <c r="BD36" s="177" t="e">
        <f>SUM(BD6,BD32,#REF!,BD33,BD35)</f>
        <v>#REF!</v>
      </c>
      <c r="BE36" s="177" t="e">
        <f>SUM(BE6,BE32,#REF!,BE33,BE35)</f>
        <v>#REF!</v>
      </c>
      <c r="BF36" s="238"/>
      <c r="BG36" s="220"/>
    </row>
    <row r="37" spans="1:63">
      <c r="P37" s="179"/>
      <c r="V37" s="108"/>
      <c r="W37" s="108"/>
      <c r="X37" s="108"/>
      <c r="Y37" s="108"/>
      <c r="Z37" s="348"/>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row>
    <row r="38" spans="1:63">
      <c r="P38" s="179"/>
      <c r="V38" s="108"/>
      <c r="W38" s="108"/>
      <c r="X38" s="108"/>
      <c r="Y38" s="108"/>
      <c r="Z38" s="348"/>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row>
    <row r="39" spans="1:63" ht="15" customHeight="1">
      <c r="P39" s="204"/>
      <c r="V39" s="43"/>
      <c r="Y39" s="1" t="s">
        <v>281</v>
      </c>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row>
    <row r="40" spans="1:63">
      <c r="A40" s="108"/>
      <c r="B40" s="43"/>
      <c r="C40" s="43"/>
      <c r="D40" s="43"/>
      <c r="E40" s="43"/>
      <c r="F40" s="43"/>
      <c r="G40" s="43"/>
      <c r="H40" s="43"/>
      <c r="I40" s="43"/>
      <c r="J40" s="43"/>
      <c r="K40" s="43"/>
      <c r="L40" s="43"/>
      <c r="M40" s="43"/>
      <c r="N40" s="43"/>
      <c r="O40" s="43"/>
      <c r="P40" s="611"/>
      <c r="V40" s="43"/>
      <c r="Y40" s="397" t="s">
        <v>249</v>
      </c>
      <c r="Z40" s="397"/>
      <c r="AA40" s="10">
        <v>1990</v>
      </c>
      <c r="AB40" s="10">
        <f t="shared" ref="AB40:BE40" si="11">AA40+1</f>
        <v>1991</v>
      </c>
      <c r="AC40" s="10">
        <f t="shared" si="11"/>
        <v>1992</v>
      </c>
      <c r="AD40" s="10">
        <f t="shared" si="11"/>
        <v>1993</v>
      </c>
      <c r="AE40" s="10">
        <f t="shared" si="11"/>
        <v>1994</v>
      </c>
      <c r="AF40" s="10">
        <f t="shared" si="11"/>
        <v>1995</v>
      </c>
      <c r="AG40" s="10">
        <f t="shared" si="11"/>
        <v>1996</v>
      </c>
      <c r="AH40" s="10">
        <f t="shared" si="11"/>
        <v>1997</v>
      </c>
      <c r="AI40" s="10">
        <f t="shared" si="11"/>
        <v>1998</v>
      </c>
      <c r="AJ40" s="10">
        <f t="shared" si="11"/>
        <v>1999</v>
      </c>
      <c r="AK40" s="10">
        <f t="shared" si="11"/>
        <v>2000</v>
      </c>
      <c r="AL40" s="10">
        <f t="shared" si="11"/>
        <v>2001</v>
      </c>
      <c r="AM40" s="10">
        <f t="shared" si="11"/>
        <v>2002</v>
      </c>
      <c r="AN40" s="10">
        <f t="shared" si="11"/>
        <v>2003</v>
      </c>
      <c r="AO40" s="10">
        <f t="shared" si="11"/>
        <v>2004</v>
      </c>
      <c r="AP40" s="10">
        <f t="shared" si="11"/>
        <v>2005</v>
      </c>
      <c r="AQ40" s="10">
        <f t="shared" si="11"/>
        <v>2006</v>
      </c>
      <c r="AR40" s="10">
        <f t="shared" si="11"/>
        <v>2007</v>
      </c>
      <c r="AS40" s="10">
        <f t="shared" si="11"/>
        <v>2008</v>
      </c>
      <c r="AT40" s="10">
        <f t="shared" si="11"/>
        <v>2009</v>
      </c>
      <c r="AU40" s="10">
        <f t="shared" si="11"/>
        <v>2010</v>
      </c>
      <c r="AV40" s="10">
        <f t="shared" si="11"/>
        <v>2011</v>
      </c>
      <c r="AW40" s="10">
        <f t="shared" si="11"/>
        <v>2012</v>
      </c>
      <c r="AX40" s="10">
        <f t="shared" si="11"/>
        <v>2013</v>
      </c>
      <c r="AY40" s="10">
        <f t="shared" si="11"/>
        <v>2014</v>
      </c>
      <c r="AZ40" s="10">
        <f t="shared" si="11"/>
        <v>2015</v>
      </c>
      <c r="BA40" s="10">
        <f t="shared" si="11"/>
        <v>2016</v>
      </c>
      <c r="BB40" s="10">
        <f t="shared" si="11"/>
        <v>2017</v>
      </c>
      <c r="BC40" s="10">
        <f t="shared" si="11"/>
        <v>2018</v>
      </c>
      <c r="BD40" s="10">
        <f t="shared" si="11"/>
        <v>2019</v>
      </c>
      <c r="BE40" s="10">
        <f t="shared" si="11"/>
        <v>2020</v>
      </c>
      <c r="BF40" s="10" t="s">
        <v>250</v>
      </c>
      <c r="BG40" s="10" t="s">
        <v>1</v>
      </c>
    </row>
    <row r="41" spans="1:63">
      <c r="A41" s="108"/>
      <c r="B41" s="43"/>
      <c r="C41" s="43"/>
      <c r="D41" s="43"/>
      <c r="E41" s="43"/>
      <c r="F41" s="43"/>
      <c r="G41" s="43"/>
      <c r="H41" s="43"/>
      <c r="I41" s="43"/>
      <c r="J41" s="43"/>
      <c r="K41" s="43"/>
      <c r="L41" s="43"/>
      <c r="M41" s="43"/>
      <c r="N41" s="43"/>
      <c r="O41" s="43"/>
      <c r="P41" s="204"/>
      <c r="V41" s="43"/>
      <c r="Y41" s="342" t="s">
        <v>282</v>
      </c>
      <c r="Z41" s="342"/>
      <c r="AA41" s="11">
        <f t="shared" ref="AA41:BB41" si="12">SUM(AA8:AA12)/10^3</f>
        <v>348.93619265892096</v>
      </c>
      <c r="AB41" s="11">
        <f t="shared" si="12"/>
        <v>350.27350057137306</v>
      </c>
      <c r="AC41" s="11">
        <f t="shared" si="12"/>
        <v>355.67937714694563</v>
      </c>
      <c r="AD41" s="11">
        <f t="shared" si="12"/>
        <v>339.30330650934064</v>
      </c>
      <c r="AE41" s="11">
        <f t="shared" si="12"/>
        <v>373.33292868009835</v>
      </c>
      <c r="AF41" s="11">
        <f t="shared" si="12"/>
        <v>361.23036864673077</v>
      </c>
      <c r="AG41" s="11">
        <f t="shared" si="12"/>
        <v>363.11600464577771</v>
      </c>
      <c r="AH41" s="11">
        <f t="shared" si="12"/>
        <v>358.31828913550873</v>
      </c>
      <c r="AI41" s="11">
        <f t="shared" si="12"/>
        <v>345.18232618930239</v>
      </c>
      <c r="AJ41" s="11">
        <f t="shared" si="12"/>
        <v>366.42278132256411</v>
      </c>
      <c r="AK41" s="11">
        <f t="shared" si="12"/>
        <v>374.95811099583682</v>
      </c>
      <c r="AL41" s="11">
        <f t="shared" si="12"/>
        <v>365.90962971428854</v>
      </c>
      <c r="AM41" s="11">
        <f t="shared" si="12"/>
        <v>391.51091486060375</v>
      </c>
      <c r="AN41" s="11">
        <f t="shared" si="12"/>
        <v>407.86613740935394</v>
      </c>
      <c r="AO41" s="11">
        <f t="shared" si="12"/>
        <v>403.26769804160898</v>
      </c>
      <c r="AP41" s="11">
        <f t="shared" si="12"/>
        <v>423.10277976168953</v>
      </c>
      <c r="AQ41" s="11">
        <f t="shared" si="12"/>
        <v>414.92748894522504</v>
      </c>
      <c r="AR41" s="11">
        <f t="shared" si="12"/>
        <v>467.24201308719057</v>
      </c>
      <c r="AS41" s="11">
        <f t="shared" si="12"/>
        <v>436.61380475536617</v>
      </c>
      <c r="AT41" s="11">
        <f t="shared" si="12"/>
        <v>398.07700685554789</v>
      </c>
      <c r="AU41" s="11">
        <f t="shared" si="12"/>
        <v>422.98625363755781</v>
      </c>
      <c r="AV41" s="11">
        <f t="shared" si="12"/>
        <v>480.21686080376867</v>
      </c>
      <c r="AW41" s="11">
        <f t="shared" si="12"/>
        <v>525.76092378884096</v>
      </c>
      <c r="AX41" s="11">
        <f t="shared" si="12"/>
        <v>525.63868464555298</v>
      </c>
      <c r="AY41" s="11">
        <f t="shared" si="12"/>
        <v>499.17653686858688</v>
      </c>
      <c r="AZ41" s="11">
        <f t="shared" si="12"/>
        <v>474.19467655056536</v>
      </c>
      <c r="BA41" s="11">
        <f t="shared" si="12"/>
        <v>506.9518562096253</v>
      </c>
      <c r="BB41" s="11">
        <f t="shared" si="12"/>
        <v>493.21360574247251</v>
      </c>
      <c r="BC41" s="11" t="e">
        <f>#REF!/10^3</f>
        <v>#REF!</v>
      </c>
      <c r="BD41" s="11" t="e">
        <f>#REF!/10^3</f>
        <v>#REF!</v>
      </c>
      <c r="BE41" s="11" t="e">
        <f>#REF!/10^3</f>
        <v>#REF!</v>
      </c>
      <c r="BF41" s="11"/>
      <c r="BG41" s="11"/>
    </row>
    <row r="42" spans="1:63">
      <c r="A42" s="108"/>
      <c r="B42" s="43"/>
      <c r="C42" s="43"/>
      <c r="D42" s="43"/>
      <c r="E42" s="43"/>
      <c r="F42" s="43"/>
      <c r="G42" s="43"/>
      <c r="H42" s="43"/>
      <c r="I42" s="43"/>
      <c r="J42" s="43"/>
      <c r="K42" s="43"/>
      <c r="L42" s="43"/>
      <c r="M42" s="43"/>
      <c r="N42" s="43"/>
      <c r="O42" s="43"/>
      <c r="P42" s="204"/>
      <c r="V42" s="43"/>
      <c r="Y42" s="342" t="s">
        <v>283</v>
      </c>
      <c r="Z42" s="342"/>
      <c r="AA42" s="11">
        <f t="shared" ref="AA42:BE42" si="13">AA14/10^3</f>
        <v>379.39753487174738</v>
      </c>
      <c r="AB42" s="11">
        <f t="shared" si="13"/>
        <v>376.89780868895099</v>
      </c>
      <c r="AC42" s="11">
        <f t="shared" si="13"/>
        <v>371.30601726365688</v>
      </c>
      <c r="AD42" s="11">
        <f t="shared" si="13"/>
        <v>373.13363177269997</v>
      </c>
      <c r="AE42" s="11">
        <f t="shared" si="13"/>
        <v>379.77803877510541</v>
      </c>
      <c r="AF42" s="11">
        <f t="shared" si="13"/>
        <v>386.79518150744815</v>
      </c>
      <c r="AG42" s="11">
        <f t="shared" si="13"/>
        <v>391.50560179957392</v>
      </c>
      <c r="AH42" s="11">
        <f t="shared" si="13"/>
        <v>387.12408145922467</v>
      </c>
      <c r="AI42" s="11">
        <f t="shared" si="13"/>
        <v>363.27741095733506</v>
      </c>
      <c r="AJ42" s="11">
        <f t="shared" si="13"/>
        <v>367.87340996384211</v>
      </c>
      <c r="AK42" s="11">
        <f t="shared" si="13"/>
        <v>377.84354869550657</v>
      </c>
      <c r="AL42" s="11">
        <f t="shared" si="13"/>
        <v>371.71464458969331</v>
      </c>
      <c r="AM42" s="11">
        <f t="shared" si="13"/>
        <v>376.9840016297984</v>
      </c>
      <c r="AN42" s="11">
        <f t="shared" si="13"/>
        <v>376.60476500395464</v>
      </c>
      <c r="AO42" s="11">
        <f t="shared" si="13"/>
        <v>377.38379377899059</v>
      </c>
      <c r="AP42" s="11">
        <f t="shared" si="13"/>
        <v>366.55084383843467</v>
      </c>
      <c r="AQ42" s="11">
        <f t="shared" si="13"/>
        <v>362.97650780935646</v>
      </c>
      <c r="AR42" s="11">
        <f t="shared" si="13"/>
        <v>359.29392136749578</v>
      </c>
      <c r="AS42" s="11">
        <f t="shared" si="13"/>
        <v>328.56063776519454</v>
      </c>
      <c r="AT42" s="11">
        <f t="shared" si="13"/>
        <v>314.61275121381635</v>
      </c>
      <c r="AU42" s="11">
        <f t="shared" si="13"/>
        <v>329.01706772049869</v>
      </c>
      <c r="AV42" s="11">
        <f t="shared" si="13"/>
        <v>326.58538615623712</v>
      </c>
      <c r="AW42" s="11">
        <f t="shared" si="13"/>
        <v>324.67830890284347</v>
      </c>
      <c r="AX42" s="11">
        <f t="shared" si="13"/>
        <v>331.88318343819668</v>
      </c>
      <c r="AY42" s="11">
        <f t="shared" si="13"/>
        <v>322.62742632188832</v>
      </c>
      <c r="AZ42" s="11">
        <f t="shared" si="13"/>
        <v>314.16414728345092</v>
      </c>
      <c r="BA42" s="11">
        <f t="shared" si="13"/>
        <v>299.55935573674253</v>
      </c>
      <c r="BB42" s="11">
        <f t="shared" si="13"/>
        <v>295.96191479004193</v>
      </c>
      <c r="BC42" s="11" t="e">
        <f t="shared" si="13"/>
        <v>#REF!</v>
      </c>
      <c r="BD42" s="11" t="e">
        <f t="shared" si="13"/>
        <v>#REF!</v>
      </c>
      <c r="BE42" s="11" t="e">
        <f t="shared" si="13"/>
        <v>#REF!</v>
      </c>
      <c r="BF42" s="25"/>
      <c r="BG42" s="25"/>
      <c r="BH42" s="55"/>
      <c r="BI42" s="55"/>
      <c r="BJ42" s="55"/>
      <c r="BK42" s="55"/>
    </row>
    <row r="43" spans="1:63">
      <c r="A43" s="108"/>
      <c r="B43" s="43"/>
      <c r="C43" s="43"/>
      <c r="D43" s="43"/>
      <c r="E43" s="43"/>
      <c r="F43" s="43"/>
      <c r="G43" s="43"/>
      <c r="H43" s="43"/>
      <c r="I43" s="43"/>
      <c r="J43" s="43"/>
      <c r="K43" s="43"/>
      <c r="L43" s="43"/>
      <c r="M43" s="43"/>
      <c r="N43" s="43"/>
      <c r="O43" s="43"/>
      <c r="P43" s="204"/>
      <c r="V43" s="43"/>
      <c r="Y43" s="342" t="s">
        <v>284</v>
      </c>
      <c r="Z43" s="342"/>
      <c r="AA43" s="11">
        <f t="shared" ref="AA43:BE43" si="14">AA27/10^3</f>
        <v>200.59626279585336</v>
      </c>
      <c r="AB43" s="11">
        <f t="shared" si="14"/>
        <v>212.30190184523818</v>
      </c>
      <c r="AC43" s="11">
        <f t="shared" si="14"/>
        <v>218.96297042941686</v>
      </c>
      <c r="AD43" s="11">
        <f t="shared" si="14"/>
        <v>222.80708858339233</v>
      </c>
      <c r="AE43" s="11">
        <f t="shared" si="14"/>
        <v>232.17927026446233</v>
      </c>
      <c r="AF43" s="11">
        <f t="shared" si="14"/>
        <v>241.58972851991706</v>
      </c>
      <c r="AG43" s="11">
        <f t="shared" si="14"/>
        <v>248.32049583294412</v>
      </c>
      <c r="AH43" s="11">
        <f t="shared" si="14"/>
        <v>250.13065313120802</v>
      </c>
      <c r="AI43" s="11">
        <f t="shared" si="14"/>
        <v>248.34017277310465</v>
      </c>
      <c r="AJ43" s="11">
        <f t="shared" si="14"/>
        <v>252.46214638444823</v>
      </c>
      <c r="AK43" s="11">
        <f t="shared" si="14"/>
        <v>252.13820079660451</v>
      </c>
      <c r="AL43" s="11">
        <f t="shared" si="14"/>
        <v>256.3228673722972</v>
      </c>
      <c r="AM43" s="11">
        <f t="shared" si="14"/>
        <v>252.70967044072725</v>
      </c>
      <c r="AN43" s="11">
        <f t="shared" si="14"/>
        <v>248.70970304080191</v>
      </c>
      <c r="AO43" s="11">
        <f t="shared" si="14"/>
        <v>242.79823710314557</v>
      </c>
      <c r="AP43" s="11">
        <f t="shared" si="14"/>
        <v>237.32294989517999</v>
      </c>
      <c r="AQ43" s="11">
        <f t="shared" si="14"/>
        <v>234.69321152297215</v>
      </c>
      <c r="AR43" s="11">
        <f t="shared" si="14"/>
        <v>231.9674042355413</v>
      </c>
      <c r="AS43" s="11">
        <f t="shared" si="14"/>
        <v>224.3922907186255</v>
      </c>
      <c r="AT43" s="11">
        <f t="shared" si="14"/>
        <v>221.1251139004298</v>
      </c>
      <c r="AU43" s="11">
        <f t="shared" si="14"/>
        <v>221.6297772781223</v>
      </c>
      <c r="AV43" s="11">
        <f t="shared" si="14"/>
        <v>216.84287988614764</v>
      </c>
      <c r="AW43" s="11">
        <f t="shared" si="14"/>
        <v>217.73680555106444</v>
      </c>
      <c r="AX43" s="11">
        <f t="shared" si="14"/>
        <v>214.80180955959418</v>
      </c>
      <c r="AY43" s="11">
        <f t="shared" si="14"/>
        <v>209.84450508311625</v>
      </c>
      <c r="AZ43" s="11">
        <f t="shared" si="14"/>
        <v>208.64765308632721</v>
      </c>
      <c r="BA43" s="11">
        <f t="shared" si="14"/>
        <v>206.62357287187837</v>
      </c>
      <c r="BB43" s="11">
        <f t="shared" si="14"/>
        <v>204.87082147498737</v>
      </c>
      <c r="BC43" s="11">
        <f t="shared" si="14"/>
        <v>0</v>
      </c>
      <c r="BD43" s="11">
        <f t="shared" si="14"/>
        <v>0</v>
      </c>
      <c r="BE43" s="11">
        <f t="shared" si="14"/>
        <v>0</v>
      </c>
      <c r="BF43" s="25"/>
      <c r="BG43" s="25"/>
    </row>
    <row r="44" spans="1:63">
      <c r="A44" s="108"/>
      <c r="B44" s="43"/>
      <c r="C44" s="43"/>
      <c r="D44" s="43"/>
      <c r="E44" s="43"/>
      <c r="F44" s="43"/>
      <c r="G44" s="43"/>
      <c r="H44" s="43"/>
      <c r="I44" s="43"/>
      <c r="J44" s="43"/>
      <c r="K44" s="43"/>
      <c r="L44" s="43"/>
      <c r="M44" s="43"/>
      <c r="N44" s="43"/>
      <c r="O44" s="43"/>
      <c r="P44" s="204"/>
      <c r="V44" s="43"/>
      <c r="Y44" s="342" t="s">
        <v>285</v>
      </c>
      <c r="Z44" s="38"/>
      <c r="AA44" s="3">
        <f t="shared" ref="AA44:BE44" si="15">(AA26)/10^3</f>
        <v>80.937732900284374</v>
      </c>
      <c r="AB44" s="3">
        <f t="shared" si="15"/>
        <v>79.530940569291801</v>
      </c>
      <c r="AC44" s="3">
        <f t="shared" si="15"/>
        <v>78.14768571208603</v>
      </c>
      <c r="AD44" s="3">
        <f t="shared" si="15"/>
        <v>80.623039247956328</v>
      </c>
      <c r="AE44" s="3">
        <f t="shared" si="15"/>
        <v>82.258171031283865</v>
      </c>
      <c r="AF44" s="3">
        <f t="shared" si="15"/>
        <v>85.494869092203984</v>
      </c>
      <c r="AG44" s="3">
        <f t="shared" si="15"/>
        <v>80.529408228230182</v>
      </c>
      <c r="AH44" s="3">
        <f t="shared" si="15"/>
        <v>85.240791907512232</v>
      </c>
      <c r="AI44" s="3">
        <f t="shared" si="15"/>
        <v>90.154528919904394</v>
      </c>
      <c r="AJ44" s="3">
        <f t="shared" si="15"/>
        <v>94.241805283820014</v>
      </c>
      <c r="AK44" s="3">
        <f t="shared" si="15"/>
        <v>93.217539359398501</v>
      </c>
      <c r="AL44" s="3">
        <f t="shared" si="15"/>
        <v>94.950355012241388</v>
      </c>
      <c r="AM44" s="3">
        <f t="shared" si="15"/>
        <v>96.552287351832575</v>
      </c>
      <c r="AN44" s="3">
        <f t="shared" si="15"/>
        <v>96.301759796884596</v>
      </c>
      <c r="AO44" s="11">
        <f t="shared" si="15"/>
        <v>101.51394157160298</v>
      </c>
      <c r="AP44" s="11">
        <f t="shared" si="15"/>
        <v>102.3249945973829</v>
      </c>
      <c r="AQ44" s="3">
        <f t="shared" si="15"/>
        <v>99.801512198215107</v>
      </c>
      <c r="AR44" s="3">
        <f t="shared" si="15"/>
        <v>90.396956309779867</v>
      </c>
      <c r="AS44" s="3">
        <f t="shared" si="15"/>
        <v>95.574438195814395</v>
      </c>
      <c r="AT44" s="3">
        <f t="shared" si="15"/>
        <v>91.901641244768214</v>
      </c>
      <c r="AU44" s="3">
        <f t="shared" si="15"/>
        <v>99.678747412651504</v>
      </c>
      <c r="AV44" s="11">
        <f t="shared" si="15"/>
        <v>102.22317980551875</v>
      </c>
      <c r="AW44" s="3">
        <f t="shared" si="15"/>
        <v>96.947451220625098</v>
      </c>
      <c r="AX44" s="11">
        <f t="shared" si="15"/>
        <v>102.65328099378442</v>
      </c>
      <c r="AY44" s="3">
        <f t="shared" si="15"/>
        <v>97.142650037377337</v>
      </c>
      <c r="AZ44" s="3">
        <f t="shared" si="15"/>
        <v>95.470175875289456</v>
      </c>
      <c r="BA44" s="3">
        <f t="shared" si="15"/>
        <v>59.077804215040082</v>
      </c>
      <c r="BB44" s="3">
        <f t="shared" si="15"/>
        <v>58.756427662914618</v>
      </c>
      <c r="BC44" s="11" t="e">
        <f t="shared" si="15"/>
        <v>#REF!</v>
      </c>
      <c r="BD44" s="11" t="e">
        <f t="shared" si="15"/>
        <v>#REF!</v>
      </c>
      <c r="BE44" s="11" t="e">
        <f t="shared" si="15"/>
        <v>#REF!</v>
      </c>
      <c r="BF44" s="25"/>
      <c r="BG44" s="25"/>
    </row>
    <row r="45" spans="1:63">
      <c r="A45" s="108"/>
      <c r="B45" s="43"/>
      <c r="C45" s="43"/>
      <c r="D45" s="43"/>
      <c r="E45" s="43"/>
      <c r="F45" s="43"/>
      <c r="G45" s="43"/>
      <c r="H45" s="43"/>
      <c r="I45" s="43"/>
      <c r="J45" s="43"/>
      <c r="K45" s="43"/>
      <c r="L45" s="43"/>
      <c r="M45" s="43"/>
      <c r="N45" s="43"/>
      <c r="O45" s="43"/>
      <c r="P45" s="204"/>
      <c r="V45" s="43"/>
      <c r="Y45" s="342" t="s">
        <v>286</v>
      </c>
      <c r="Z45" s="342"/>
      <c r="AA45" s="3">
        <f t="shared" ref="AA45:BE45" si="16">AA30/10^3</f>
        <v>58.167167508504079</v>
      </c>
      <c r="AB45" s="3">
        <f t="shared" si="16"/>
        <v>59.301332402088718</v>
      </c>
      <c r="AC45" s="3">
        <f t="shared" si="16"/>
        <v>62.218053306693371</v>
      </c>
      <c r="AD45" s="3">
        <f t="shared" si="16"/>
        <v>65.643249734996388</v>
      </c>
      <c r="AE45" s="3">
        <f t="shared" si="16"/>
        <v>63.833413322368237</v>
      </c>
      <c r="AF45" s="3">
        <f t="shared" si="16"/>
        <v>67.477227735701618</v>
      </c>
      <c r="AG45" s="3">
        <f t="shared" si="16"/>
        <v>69.880366957828869</v>
      </c>
      <c r="AH45" s="3">
        <f t="shared" si="16"/>
        <v>66.730205120783324</v>
      </c>
      <c r="AI45" s="3">
        <f t="shared" si="16"/>
        <v>66.775264262267569</v>
      </c>
      <c r="AJ45" s="3">
        <f t="shared" si="16"/>
        <v>68.588834743351953</v>
      </c>
      <c r="AK45" s="3">
        <f t="shared" si="16"/>
        <v>72.226242006261273</v>
      </c>
      <c r="AL45" s="3">
        <f t="shared" si="16"/>
        <v>68.553135738847644</v>
      </c>
      <c r="AM45" s="3">
        <f t="shared" si="16"/>
        <v>71.334893190037036</v>
      </c>
      <c r="AN45" s="3">
        <f t="shared" si="16"/>
        <v>67.914862135508372</v>
      </c>
      <c r="AO45" s="3">
        <f t="shared" si="16"/>
        <v>68.006409833997864</v>
      </c>
      <c r="AP45" s="3">
        <f t="shared" si="16"/>
        <v>70.395478550084491</v>
      </c>
      <c r="AQ45" s="3">
        <f t="shared" si="16"/>
        <v>66.236788410148463</v>
      </c>
      <c r="AR45" s="3">
        <f t="shared" si="16"/>
        <v>65.505038045818395</v>
      </c>
      <c r="AS45" s="3">
        <f t="shared" si="16"/>
        <v>61.79823764351891</v>
      </c>
      <c r="AT45" s="3">
        <f t="shared" si="16"/>
        <v>61.365269040904771</v>
      </c>
      <c r="AU45" s="3">
        <f t="shared" si="16"/>
        <v>64.229760089148613</v>
      </c>
      <c r="AV45" s="3">
        <f t="shared" si="16"/>
        <v>62.552666078822455</v>
      </c>
      <c r="AW45" s="3">
        <f t="shared" si="16"/>
        <v>62.637845653679072</v>
      </c>
      <c r="AX45" s="3">
        <f t="shared" si="16"/>
        <v>60.326907981482243</v>
      </c>
      <c r="AY45" s="3">
        <f t="shared" si="16"/>
        <v>58.020030381478328</v>
      </c>
      <c r="AZ45" s="3">
        <f t="shared" si="16"/>
        <v>55.397387040500661</v>
      </c>
      <c r="BA45" s="3">
        <f t="shared" si="16"/>
        <v>55.720422694925112</v>
      </c>
      <c r="BB45" s="3">
        <f t="shared" si="16"/>
        <v>59.271405151929081</v>
      </c>
      <c r="BC45" s="11">
        <f t="shared" si="16"/>
        <v>0</v>
      </c>
      <c r="BD45" s="11">
        <f t="shared" si="16"/>
        <v>0</v>
      </c>
      <c r="BE45" s="11">
        <f t="shared" si="16"/>
        <v>0</v>
      </c>
      <c r="BF45" s="25"/>
      <c r="BG45" s="25"/>
    </row>
    <row r="46" spans="1:63">
      <c r="A46" s="108"/>
      <c r="B46" s="43"/>
      <c r="C46" s="43"/>
      <c r="D46" s="43"/>
      <c r="E46" s="43"/>
      <c r="F46" s="43"/>
      <c r="G46" s="43"/>
      <c r="H46" s="43"/>
      <c r="I46" s="43"/>
      <c r="J46" s="43"/>
      <c r="K46" s="43"/>
      <c r="L46" s="43"/>
      <c r="M46" s="43"/>
      <c r="N46" s="43"/>
      <c r="O46" s="43"/>
      <c r="P46" s="204"/>
      <c r="V46" s="43"/>
      <c r="Y46" s="342" t="s">
        <v>287</v>
      </c>
      <c r="Z46" s="342"/>
      <c r="AA46" s="3">
        <f t="shared" ref="AA46:BE46" si="17">AA32/10^3</f>
        <v>65.099211692453338</v>
      </c>
      <c r="AB46" s="3">
        <f t="shared" si="17"/>
        <v>66.222976830867665</v>
      </c>
      <c r="AC46" s="3">
        <f t="shared" si="17"/>
        <v>66.151412877498501</v>
      </c>
      <c r="AD46" s="3">
        <f t="shared" si="17"/>
        <v>64.865220084279102</v>
      </c>
      <c r="AE46" s="3">
        <f t="shared" si="17"/>
        <v>66.440895326827743</v>
      </c>
      <c r="AF46" s="3">
        <f t="shared" si="17"/>
        <v>66.775172319261031</v>
      </c>
      <c r="AG46" s="3">
        <f t="shared" si="17"/>
        <v>67.298856666080994</v>
      </c>
      <c r="AH46" s="3">
        <f t="shared" si="17"/>
        <v>64.692495920353736</v>
      </c>
      <c r="AI46" s="3">
        <f t="shared" si="17"/>
        <v>58.610242069757525</v>
      </c>
      <c r="AJ46" s="3">
        <f t="shared" si="17"/>
        <v>58.899585008547739</v>
      </c>
      <c r="AK46" s="3">
        <f t="shared" si="17"/>
        <v>59.357961364137132</v>
      </c>
      <c r="AL46" s="3">
        <f t="shared" si="17"/>
        <v>58.039289065782022</v>
      </c>
      <c r="AM46" s="3">
        <f t="shared" si="17"/>
        <v>55.349345494321909</v>
      </c>
      <c r="AN46" s="3">
        <f t="shared" si="17"/>
        <v>54.557764667856851</v>
      </c>
      <c r="AO46" s="3">
        <f t="shared" si="17"/>
        <v>54.538290519242324</v>
      </c>
      <c r="AP46" s="3">
        <f t="shared" si="17"/>
        <v>55.636544033751555</v>
      </c>
      <c r="AQ46" s="3">
        <f t="shared" si="17"/>
        <v>55.898032300272263</v>
      </c>
      <c r="AR46" s="3">
        <f t="shared" si="17"/>
        <v>55.092368320625809</v>
      </c>
      <c r="AS46" s="3">
        <f t="shared" si="17"/>
        <v>50.814562119336529</v>
      </c>
      <c r="AT46" s="3">
        <f t="shared" si="17"/>
        <v>45.266470032416976</v>
      </c>
      <c r="AU46" s="3">
        <f t="shared" si="17"/>
        <v>46.316373188485372</v>
      </c>
      <c r="AV46" s="3">
        <f t="shared" si="17"/>
        <v>46.233602505861256</v>
      </c>
      <c r="AW46" s="3">
        <f t="shared" si="17"/>
        <v>46.281706425844263</v>
      </c>
      <c r="AX46" s="3">
        <f t="shared" si="17"/>
        <v>48.037589020943209</v>
      </c>
      <c r="AY46" s="3">
        <f t="shared" si="17"/>
        <v>47.439750194475067</v>
      </c>
      <c r="AZ46" s="3">
        <f t="shared" si="17"/>
        <v>46.150196895169117</v>
      </c>
      <c r="BA46" s="3">
        <f t="shared" si="17"/>
        <v>45.681749278170642</v>
      </c>
      <c r="BB46" s="3">
        <f t="shared" si="17"/>
        <v>46.220657211623617</v>
      </c>
      <c r="BC46" s="11" t="e">
        <f t="shared" si="17"/>
        <v>#REF!</v>
      </c>
      <c r="BD46" s="11" t="e">
        <f t="shared" si="17"/>
        <v>#REF!</v>
      </c>
      <c r="BE46" s="11" t="e">
        <f t="shared" si="17"/>
        <v>#REF!</v>
      </c>
      <c r="BF46" s="25"/>
      <c r="BG46" s="25"/>
    </row>
    <row r="47" spans="1:63">
      <c r="A47" s="108"/>
      <c r="B47" s="43"/>
      <c r="C47" s="43"/>
      <c r="D47" s="43"/>
      <c r="E47" s="43"/>
      <c r="F47" s="43"/>
      <c r="G47" s="43"/>
      <c r="H47" s="43"/>
      <c r="I47" s="43"/>
      <c r="J47" s="43"/>
      <c r="K47" s="43"/>
      <c r="L47" s="43"/>
      <c r="M47" s="43"/>
      <c r="N47" s="43"/>
      <c r="O47" s="43"/>
      <c r="P47" s="204"/>
      <c r="V47" s="43"/>
      <c r="Y47" s="342" t="s">
        <v>288</v>
      </c>
      <c r="Z47" s="342"/>
      <c r="AA47" s="3">
        <f t="shared" ref="AA47:BE47" si="18">AA33/10^3</f>
        <v>24.004789495147605</v>
      </c>
      <c r="AB47" s="3">
        <f t="shared" si="18"/>
        <v>24.193303079771095</v>
      </c>
      <c r="AC47" s="3">
        <f t="shared" si="18"/>
        <v>25.997784883166442</v>
      </c>
      <c r="AD47" s="3">
        <f t="shared" si="18"/>
        <v>25.019816501809952</v>
      </c>
      <c r="AE47" s="3">
        <f t="shared" si="18"/>
        <v>28.598436990483407</v>
      </c>
      <c r="AF47" s="3">
        <f t="shared" si="18"/>
        <v>29.139666356417248</v>
      </c>
      <c r="AG47" s="3">
        <f t="shared" si="18"/>
        <v>29.649884515558579</v>
      </c>
      <c r="AH47" s="3">
        <f t="shared" si="18"/>
        <v>31.207113724399004</v>
      </c>
      <c r="AI47" s="3">
        <f t="shared" si="18"/>
        <v>31.447885947133283</v>
      </c>
      <c r="AJ47" s="3">
        <f t="shared" si="18"/>
        <v>31.365707267695381</v>
      </c>
      <c r="AK47" s="3">
        <f t="shared" si="18"/>
        <v>32.856496577069208</v>
      </c>
      <c r="AL47" s="3">
        <f t="shared" si="18"/>
        <v>32.522541455449932</v>
      </c>
      <c r="AM47" s="3">
        <f t="shared" si="18"/>
        <v>32.76772216385082</v>
      </c>
      <c r="AN47" s="3">
        <f t="shared" si="18"/>
        <v>33.515749112426711</v>
      </c>
      <c r="AO47" s="3">
        <f t="shared" si="18"/>
        <v>32.703600998426424</v>
      </c>
      <c r="AP47" s="3">
        <f t="shared" si="18"/>
        <v>31.654769528503184</v>
      </c>
      <c r="AQ47" s="3">
        <f t="shared" si="18"/>
        <v>29.908577201925368</v>
      </c>
      <c r="AR47" s="3">
        <f t="shared" si="18"/>
        <v>30.484410938269022</v>
      </c>
      <c r="AS47" s="3">
        <f t="shared" si="18"/>
        <v>31.857011257747367</v>
      </c>
      <c r="AT47" s="3">
        <f t="shared" si="18"/>
        <v>28.198126009497404</v>
      </c>
      <c r="AU47" s="3">
        <f t="shared" si="18"/>
        <v>28.715829230608207</v>
      </c>
      <c r="AV47" s="3">
        <f t="shared" si="18"/>
        <v>28.032618369662039</v>
      </c>
      <c r="AW47" s="3">
        <f t="shared" si="18"/>
        <v>29.838883578432</v>
      </c>
      <c r="AX47" s="3">
        <f t="shared" si="18"/>
        <v>29.380590594684026</v>
      </c>
      <c r="AY47" s="3">
        <f t="shared" si="18"/>
        <v>28.519197867867419</v>
      </c>
      <c r="AZ47" s="3">
        <f t="shared" si="18"/>
        <v>28.975452548453891</v>
      </c>
      <c r="BA47" s="3">
        <f t="shared" si="18"/>
        <v>29.687294838312582</v>
      </c>
      <c r="BB47" s="3">
        <f t="shared" si="18"/>
        <v>29.839034082539307</v>
      </c>
      <c r="BC47" s="11">
        <f t="shared" si="18"/>
        <v>0</v>
      </c>
      <c r="BD47" s="11">
        <f t="shared" si="18"/>
        <v>0</v>
      </c>
      <c r="BE47" s="11">
        <f t="shared" si="18"/>
        <v>0</v>
      </c>
      <c r="BF47" s="25"/>
      <c r="BG47" s="25"/>
    </row>
    <row r="48" spans="1:63" s="178" customFormat="1" ht="19.5" thickBot="1">
      <c r="A48" s="179"/>
      <c r="B48" s="179"/>
      <c r="C48" s="179"/>
      <c r="D48" s="179"/>
      <c r="E48" s="179"/>
      <c r="F48" s="179"/>
      <c r="G48" s="179"/>
      <c r="H48" s="179"/>
      <c r="I48" s="179"/>
      <c r="J48" s="179"/>
      <c r="K48" s="179"/>
      <c r="L48" s="179"/>
      <c r="M48" s="179"/>
      <c r="N48" s="179"/>
      <c r="O48" s="179"/>
      <c r="P48" s="204"/>
      <c r="V48" s="108"/>
      <c r="W48" s="81"/>
      <c r="X48" s="81"/>
      <c r="Y48" s="399" t="s">
        <v>289</v>
      </c>
      <c r="Z48" s="343"/>
      <c r="AA48" s="302">
        <f t="shared" ref="AA48:BE48" si="19">AA35/10^3</f>
        <v>6.5599783239262885</v>
      </c>
      <c r="AB48" s="302">
        <f t="shared" si="19"/>
        <v>6.3552823296438063</v>
      </c>
      <c r="AC48" s="302">
        <f t="shared" si="19"/>
        <v>6.0986376085862686</v>
      </c>
      <c r="AD48" s="302">
        <f t="shared" si="19"/>
        <v>5.8866147376791105</v>
      </c>
      <c r="AE48" s="302">
        <f t="shared" si="19"/>
        <v>5.6729684881993796</v>
      </c>
      <c r="AF48" s="302">
        <f t="shared" si="19"/>
        <v>5.8684378970355011</v>
      </c>
      <c r="AG48" s="302">
        <f t="shared" si="19"/>
        <v>5.9791874945660055</v>
      </c>
      <c r="AH48" s="302">
        <f t="shared" si="19"/>
        <v>5.9414548024490212</v>
      </c>
      <c r="AI48" s="302">
        <f t="shared" si="19"/>
        <v>5.5059967439169952</v>
      </c>
      <c r="AJ48" s="302">
        <f t="shared" si="19"/>
        <v>5.526827996080077</v>
      </c>
      <c r="AK48" s="302">
        <f t="shared" si="19"/>
        <v>5.6040756373972487</v>
      </c>
      <c r="AL48" s="302">
        <f t="shared" si="19"/>
        <v>5.1329094119366756</v>
      </c>
      <c r="AM48" s="302">
        <f t="shared" si="19"/>
        <v>4.874768596261851</v>
      </c>
      <c r="AN48" s="302">
        <f t="shared" si="19"/>
        <v>4.6949905649732191</v>
      </c>
      <c r="AO48" s="302">
        <f t="shared" si="19"/>
        <v>4.5332281272294335</v>
      </c>
      <c r="AP48" s="302">
        <f t="shared" si="19"/>
        <v>4.4765387963071852</v>
      </c>
      <c r="AQ48" s="302">
        <f t="shared" si="19"/>
        <v>4.408597890707977</v>
      </c>
      <c r="AR48" s="302">
        <f t="shared" si="19"/>
        <v>4.426960036925248</v>
      </c>
      <c r="AS48" s="302">
        <f t="shared" si="19"/>
        <v>4.011953707211898</v>
      </c>
      <c r="AT48" s="302">
        <f t="shared" si="19"/>
        <v>3.6703830438031528</v>
      </c>
      <c r="AU48" s="302">
        <f t="shared" si="19"/>
        <v>3.5731440178302494</v>
      </c>
      <c r="AV48" s="302">
        <f t="shared" si="19"/>
        <v>3.4580751526702587</v>
      </c>
      <c r="AW48" s="302">
        <f t="shared" si="19"/>
        <v>3.4712890042353011</v>
      </c>
      <c r="AX48" s="302">
        <f t="shared" si="19"/>
        <v>3.4792681075728953</v>
      </c>
      <c r="AY48" s="302">
        <f t="shared" si="19"/>
        <v>3.3770976213762798</v>
      </c>
      <c r="AZ48" s="302">
        <f t="shared" si="19"/>
        <v>3.3240782502115596</v>
      </c>
      <c r="BA48" s="302">
        <f t="shared" si="19"/>
        <v>3.2595510265324084</v>
      </c>
      <c r="BB48" s="302">
        <f t="shared" si="19"/>
        <v>3.2044578104774413</v>
      </c>
      <c r="BC48" s="302" t="e">
        <f t="shared" si="19"/>
        <v>#REF!</v>
      </c>
      <c r="BD48" s="302" t="e">
        <f t="shared" si="19"/>
        <v>#REF!</v>
      </c>
      <c r="BE48" s="302" t="e">
        <f t="shared" si="19"/>
        <v>#REF!</v>
      </c>
      <c r="BF48" s="302"/>
      <c r="BG48" s="302"/>
    </row>
    <row r="49" spans="1:59" s="175" customFormat="1" ht="15" thickTop="1">
      <c r="A49" s="179"/>
      <c r="B49" s="348"/>
      <c r="C49" s="348"/>
      <c r="D49" s="348"/>
      <c r="E49" s="348"/>
      <c r="F49" s="348"/>
      <c r="G49" s="348"/>
      <c r="H49" s="348"/>
      <c r="I49" s="348"/>
      <c r="J49" s="348"/>
      <c r="K49" s="348"/>
      <c r="L49" s="348"/>
      <c r="M49" s="348"/>
      <c r="N49" s="348"/>
      <c r="O49" s="348"/>
      <c r="P49" s="204"/>
      <c r="V49" s="43"/>
      <c r="W49" s="1"/>
      <c r="X49" s="1"/>
      <c r="Y49" s="344" t="s">
        <v>290</v>
      </c>
      <c r="Z49" s="344"/>
      <c r="AA49" s="13">
        <f t="shared" ref="AA49:AX49" si="20">SUM(AA41:AA48)</f>
        <v>1163.6988702468373</v>
      </c>
      <c r="AB49" s="13">
        <f t="shared" si="20"/>
        <v>1175.0770463172255</v>
      </c>
      <c r="AC49" s="13">
        <f t="shared" si="20"/>
        <v>1184.5619392280496</v>
      </c>
      <c r="AD49" s="13">
        <f t="shared" si="20"/>
        <v>1177.2819671721538</v>
      </c>
      <c r="AE49" s="13">
        <f t="shared" si="20"/>
        <v>1232.0941228788286</v>
      </c>
      <c r="AF49" s="13">
        <f t="shared" si="20"/>
        <v>1244.3706520747153</v>
      </c>
      <c r="AG49" s="13">
        <f t="shared" si="20"/>
        <v>1256.2798061405606</v>
      </c>
      <c r="AH49" s="13">
        <f t="shared" si="20"/>
        <v>1249.3850852014384</v>
      </c>
      <c r="AI49" s="13">
        <f t="shared" si="20"/>
        <v>1209.2938278627221</v>
      </c>
      <c r="AJ49" s="13">
        <f t="shared" si="20"/>
        <v>1245.3810979703496</v>
      </c>
      <c r="AK49" s="13">
        <f t="shared" si="20"/>
        <v>1268.2021754322113</v>
      </c>
      <c r="AL49" s="13">
        <f t="shared" si="20"/>
        <v>1253.1453723605366</v>
      </c>
      <c r="AM49" s="13">
        <f t="shared" si="20"/>
        <v>1282.0836037274335</v>
      </c>
      <c r="AN49" s="13">
        <f t="shared" si="20"/>
        <v>1290.1657317317604</v>
      </c>
      <c r="AO49" s="13">
        <f t="shared" si="20"/>
        <v>1284.7451999742443</v>
      </c>
      <c r="AP49" s="13">
        <f t="shared" si="20"/>
        <v>1291.4648990013336</v>
      </c>
      <c r="AQ49" s="13">
        <f t="shared" si="20"/>
        <v>1268.8507162788226</v>
      </c>
      <c r="AR49" s="13">
        <f t="shared" si="20"/>
        <v>1304.4090723416462</v>
      </c>
      <c r="AS49" s="13">
        <f t="shared" si="20"/>
        <v>1233.6229361628154</v>
      </c>
      <c r="AT49" s="13">
        <f t="shared" si="20"/>
        <v>1164.2167613411846</v>
      </c>
      <c r="AU49" s="13">
        <f t="shared" si="20"/>
        <v>1216.1469525749028</v>
      </c>
      <c r="AV49" s="13">
        <f t="shared" si="20"/>
        <v>1266.1452687586882</v>
      </c>
      <c r="AW49" s="13">
        <f t="shared" si="20"/>
        <v>1307.3532141255644</v>
      </c>
      <c r="AX49" s="13">
        <f t="shared" si="20"/>
        <v>1316.2013143418105</v>
      </c>
      <c r="AY49" s="13">
        <f t="shared" ref="AY49:BE49" si="21">SUM(AY41:AY48)</f>
        <v>1266.1471943761658</v>
      </c>
      <c r="AZ49" s="13">
        <f t="shared" si="21"/>
        <v>1226.3237675299681</v>
      </c>
      <c r="BA49" s="13">
        <f t="shared" si="21"/>
        <v>1206.561606871227</v>
      </c>
      <c r="BB49" s="13">
        <f t="shared" si="21"/>
        <v>1191.3383239269856</v>
      </c>
      <c r="BC49" s="13" t="e">
        <f t="shared" si="21"/>
        <v>#REF!</v>
      </c>
      <c r="BD49" s="13" t="e">
        <f t="shared" si="21"/>
        <v>#REF!</v>
      </c>
      <c r="BE49" s="13" t="e">
        <f t="shared" si="21"/>
        <v>#REF!</v>
      </c>
      <c r="BF49" s="28"/>
      <c r="BG49" s="28"/>
    </row>
    <row r="50" spans="1:59" s="175" customFormat="1">
      <c r="A50" s="178"/>
      <c r="P50" s="559"/>
      <c r="V50" s="43"/>
      <c r="W50" s="1"/>
      <c r="X50" s="1"/>
      <c r="Y50" s="1"/>
      <c r="Z50" s="1"/>
      <c r="AA50" s="34"/>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row>
    <row r="51" spans="1:59" s="175" customFormat="1">
      <c r="A51" s="178"/>
      <c r="P51" s="108"/>
      <c r="V51" s="43"/>
      <c r="W51" s="1"/>
      <c r="X51" s="1"/>
      <c r="Y51" s="417" t="s">
        <v>291</v>
      </c>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row>
    <row r="52" spans="1:59">
      <c r="A52" s="108"/>
      <c r="B52" s="43"/>
      <c r="C52" s="43"/>
      <c r="D52" s="43"/>
      <c r="E52" s="43"/>
      <c r="F52" s="43"/>
      <c r="G52" s="43"/>
      <c r="H52" s="43"/>
      <c r="I52" s="43"/>
      <c r="J52" s="43"/>
      <c r="K52" s="43"/>
      <c r="L52" s="43"/>
      <c r="M52" s="43"/>
      <c r="N52" s="43"/>
      <c r="O52" s="43"/>
      <c r="P52" s="611"/>
      <c r="V52" s="43"/>
      <c r="Y52" s="397" t="s">
        <v>249</v>
      </c>
      <c r="Z52" s="80"/>
      <c r="AA52" s="10">
        <v>1990</v>
      </c>
      <c r="AB52" s="10">
        <f t="shared" ref="AB52:BE52" si="22">AA52+1</f>
        <v>1991</v>
      </c>
      <c r="AC52" s="10">
        <f t="shared" si="22"/>
        <v>1992</v>
      </c>
      <c r="AD52" s="10">
        <f t="shared" si="22"/>
        <v>1993</v>
      </c>
      <c r="AE52" s="10">
        <f t="shared" si="22"/>
        <v>1994</v>
      </c>
      <c r="AF52" s="10">
        <f t="shared" si="22"/>
        <v>1995</v>
      </c>
      <c r="AG52" s="10">
        <f t="shared" si="22"/>
        <v>1996</v>
      </c>
      <c r="AH52" s="10">
        <f t="shared" si="22"/>
        <v>1997</v>
      </c>
      <c r="AI52" s="10">
        <f t="shared" si="22"/>
        <v>1998</v>
      </c>
      <c r="AJ52" s="10">
        <f t="shared" si="22"/>
        <v>1999</v>
      </c>
      <c r="AK52" s="10">
        <f t="shared" si="22"/>
        <v>2000</v>
      </c>
      <c r="AL52" s="10">
        <f t="shared" si="22"/>
        <v>2001</v>
      </c>
      <c r="AM52" s="10">
        <f t="shared" si="22"/>
        <v>2002</v>
      </c>
      <c r="AN52" s="10">
        <f t="shared" si="22"/>
        <v>2003</v>
      </c>
      <c r="AO52" s="10">
        <f t="shared" si="22"/>
        <v>2004</v>
      </c>
      <c r="AP52" s="10">
        <f t="shared" si="22"/>
        <v>2005</v>
      </c>
      <c r="AQ52" s="10">
        <f t="shared" si="22"/>
        <v>2006</v>
      </c>
      <c r="AR52" s="10">
        <f t="shared" si="22"/>
        <v>2007</v>
      </c>
      <c r="AS52" s="10">
        <f t="shared" si="22"/>
        <v>2008</v>
      </c>
      <c r="AT52" s="10">
        <f t="shared" si="22"/>
        <v>2009</v>
      </c>
      <c r="AU52" s="10">
        <f t="shared" si="22"/>
        <v>2010</v>
      </c>
      <c r="AV52" s="10">
        <f t="shared" si="22"/>
        <v>2011</v>
      </c>
      <c r="AW52" s="10">
        <f t="shared" si="22"/>
        <v>2012</v>
      </c>
      <c r="AX52" s="10">
        <f t="shared" si="22"/>
        <v>2013</v>
      </c>
      <c r="AY52" s="10">
        <f t="shared" si="22"/>
        <v>2014</v>
      </c>
      <c r="AZ52" s="10">
        <f t="shared" si="22"/>
        <v>2015</v>
      </c>
      <c r="BA52" s="10">
        <f t="shared" si="22"/>
        <v>2016</v>
      </c>
      <c r="BB52" s="10">
        <f t="shared" si="22"/>
        <v>2017</v>
      </c>
      <c r="BC52" s="10">
        <f t="shared" si="22"/>
        <v>2018</v>
      </c>
      <c r="BD52" s="10">
        <f t="shared" si="22"/>
        <v>2019</v>
      </c>
      <c r="BE52" s="10">
        <f t="shared" si="22"/>
        <v>2020</v>
      </c>
      <c r="BF52" s="10" t="s">
        <v>250</v>
      </c>
      <c r="BG52" s="10" t="s">
        <v>1</v>
      </c>
    </row>
    <row r="53" spans="1:59">
      <c r="A53" s="108"/>
      <c r="B53" s="43"/>
      <c r="C53" s="43"/>
      <c r="D53" s="43"/>
      <c r="E53" s="43"/>
      <c r="F53" s="43"/>
      <c r="G53" s="43"/>
      <c r="H53" s="43"/>
      <c r="I53" s="43"/>
      <c r="J53" s="43"/>
      <c r="K53" s="43"/>
      <c r="L53" s="43"/>
      <c r="M53" s="43"/>
      <c r="N53" s="43"/>
      <c r="O53" s="43"/>
      <c r="P53" s="555"/>
      <c r="V53" s="43"/>
      <c r="Y53" s="342" t="s">
        <v>282</v>
      </c>
      <c r="Z53" s="29"/>
      <c r="AA53" s="788">
        <f t="shared" ref="AA53:AX53" si="23">AA41/$AA41-1</f>
        <v>0</v>
      </c>
      <c r="AB53" s="788">
        <f t="shared" si="23"/>
        <v>3.8325285269542597E-3</v>
      </c>
      <c r="AC53" s="15">
        <f t="shared" si="23"/>
        <v>1.9324978692067063E-2</v>
      </c>
      <c r="AD53" s="15">
        <f t="shared" si="23"/>
        <v>-2.7606440238190699E-2</v>
      </c>
      <c r="AE53" s="15">
        <f t="shared" si="23"/>
        <v>6.9917470685033845E-2</v>
      </c>
      <c r="AF53" s="15">
        <f t="shared" si="23"/>
        <v>3.5233306966890421E-2</v>
      </c>
      <c r="AG53" s="15">
        <f t="shared" si="23"/>
        <v>4.0637263445804983E-2</v>
      </c>
      <c r="AH53" s="15">
        <f t="shared" si="23"/>
        <v>2.6887713782555611E-2</v>
      </c>
      <c r="AI53" s="15">
        <f t="shared" si="23"/>
        <v>-1.0758031263578105E-2</v>
      </c>
      <c r="AJ53" s="15">
        <f t="shared" si="23"/>
        <v>5.0114000873322961E-2</v>
      </c>
      <c r="AK53" s="15">
        <f t="shared" si="23"/>
        <v>7.4575005070774747E-2</v>
      </c>
      <c r="AL53" s="15">
        <f t="shared" si="23"/>
        <v>4.8643383553963471E-2</v>
      </c>
      <c r="AM53" s="15">
        <f t="shared" si="23"/>
        <v>0.12201291553409832</v>
      </c>
      <c r="AN53" s="15">
        <f t="shared" si="23"/>
        <v>0.16888458689648167</v>
      </c>
      <c r="AO53" s="15">
        <f t="shared" si="23"/>
        <v>0.15570613345860673</v>
      </c>
      <c r="AP53" s="15">
        <f t="shared" si="23"/>
        <v>0.21255057131681698</v>
      </c>
      <c r="AQ53" s="15">
        <f t="shared" si="23"/>
        <v>0.18912138572799009</v>
      </c>
      <c r="AR53" s="15">
        <f t="shared" si="23"/>
        <v>0.33904714649050893</v>
      </c>
      <c r="AS53" s="15">
        <f t="shared" si="23"/>
        <v>0.25127118923472791</v>
      </c>
      <c r="AT53" s="15">
        <f t="shared" si="23"/>
        <v>0.14083037308961877</v>
      </c>
      <c r="AU53" s="15">
        <f t="shared" si="23"/>
        <v>0.21221662451914103</v>
      </c>
      <c r="AV53" s="15">
        <f t="shared" si="23"/>
        <v>0.37623115889606873</v>
      </c>
      <c r="AW53" s="15">
        <f t="shared" si="23"/>
        <v>0.5067537700302791</v>
      </c>
      <c r="AX53" s="15">
        <f t="shared" si="23"/>
        <v>0.50640345055680602</v>
      </c>
      <c r="AY53" s="15">
        <f t="shared" ref="AY53:BB61" si="24">AY41/$AA41-1</f>
        <v>0.43056681241582528</v>
      </c>
      <c r="AZ53" s="15">
        <f t="shared" si="24"/>
        <v>0.35897246123185167</v>
      </c>
      <c r="BA53" s="15">
        <f t="shared" si="24"/>
        <v>0.45284973836222808</v>
      </c>
      <c r="BB53" s="15">
        <f t="shared" si="24"/>
        <v>0.41347792553173246</v>
      </c>
      <c r="BC53" s="15" t="e">
        <f t="shared" ref="BC53:BE61" si="25">BC41/$AA41-1</f>
        <v>#REF!</v>
      </c>
      <c r="BD53" s="15" t="e">
        <f t="shared" si="25"/>
        <v>#REF!</v>
      </c>
      <c r="BE53" s="15" t="e">
        <f t="shared" si="25"/>
        <v>#REF!</v>
      </c>
      <c r="BF53" s="25"/>
      <c r="BG53" s="25"/>
    </row>
    <row r="54" spans="1:59" s="26" customFormat="1">
      <c r="A54" s="108"/>
      <c r="B54" s="43"/>
      <c r="C54" s="43"/>
      <c r="D54" s="43"/>
      <c r="E54" s="43"/>
      <c r="F54" s="43"/>
      <c r="G54" s="43"/>
      <c r="H54" s="43"/>
      <c r="I54" s="43"/>
      <c r="J54" s="43"/>
      <c r="K54" s="43"/>
      <c r="L54" s="43"/>
      <c r="M54" s="43"/>
      <c r="N54" s="43"/>
      <c r="O54" s="43"/>
      <c r="P54" s="555"/>
      <c r="U54" s="1"/>
      <c r="V54" s="43"/>
      <c r="W54" s="1"/>
      <c r="X54" s="1"/>
      <c r="Y54" s="342" t="s">
        <v>283</v>
      </c>
      <c r="Z54" s="29"/>
      <c r="AA54" s="788">
        <f t="shared" ref="AA54:AB61" si="26">AA42/$AA42-1</f>
        <v>0</v>
      </c>
      <c r="AB54" s="788">
        <f t="shared" si="26"/>
        <v>-6.5886727061666983E-3</v>
      </c>
      <c r="AC54" s="15">
        <f t="shared" ref="AC54:AX54" si="27">AC42/$AA42-1</f>
        <v>-2.1327280396868598E-2</v>
      </c>
      <c r="AD54" s="15">
        <f t="shared" si="27"/>
        <v>-1.6510131256295302E-2</v>
      </c>
      <c r="AE54" s="788">
        <f t="shared" si="27"/>
        <v>1.0029161193327862E-3</v>
      </c>
      <c r="AF54" s="15">
        <f t="shared" si="27"/>
        <v>1.9498404590850837E-2</v>
      </c>
      <c r="AG54" s="15">
        <f t="shared" si="27"/>
        <v>3.1913931470112455E-2</v>
      </c>
      <c r="AH54" s="15">
        <f t="shared" si="27"/>
        <v>2.0365305193902117E-2</v>
      </c>
      <c r="AI54" s="15">
        <f t="shared" si="27"/>
        <v>-4.2488741841355426E-2</v>
      </c>
      <c r="AJ54" s="15">
        <f t="shared" si="27"/>
        <v>-3.0374801754578962E-2</v>
      </c>
      <c r="AK54" s="788">
        <f t="shared" si="27"/>
        <v>-4.0959311366272066E-3</v>
      </c>
      <c r="AL54" s="15">
        <f t="shared" si="27"/>
        <v>-2.0250237747726052E-2</v>
      </c>
      <c r="AM54" s="788">
        <f t="shared" si="27"/>
        <v>-6.3614889927128271E-3</v>
      </c>
      <c r="AN54" s="788">
        <f t="shared" si="27"/>
        <v>-7.3610648754921515E-3</v>
      </c>
      <c r="AO54" s="788">
        <f t="shared" si="27"/>
        <v>-5.3077337295760474E-3</v>
      </c>
      <c r="AP54" s="15">
        <f t="shared" si="27"/>
        <v>-3.3860765694367134E-2</v>
      </c>
      <c r="AQ54" s="15">
        <f t="shared" si="27"/>
        <v>-4.3281849651295001E-2</v>
      </c>
      <c r="AR54" s="15">
        <f t="shared" si="27"/>
        <v>-5.298825547468955E-2</v>
      </c>
      <c r="AS54" s="15">
        <f t="shared" si="27"/>
        <v>-0.13399374649004481</v>
      </c>
      <c r="AT54" s="15">
        <f t="shared" si="27"/>
        <v>-0.17075699682611556</v>
      </c>
      <c r="AU54" s="15">
        <f t="shared" si="27"/>
        <v>-0.13279070768944101</v>
      </c>
      <c r="AV54" s="15">
        <f t="shared" si="27"/>
        <v>-0.13920003126367975</v>
      </c>
      <c r="AW54" s="15">
        <f t="shared" si="27"/>
        <v>-0.14422662495000493</v>
      </c>
      <c r="AX54" s="15">
        <f t="shared" si="27"/>
        <v>-0.12523632092025216</v>
      </c>
      <c r="AY54" s="15">
        <f t="shared" si="24"/>
        <v>-0.14963225464564445</v>
      </c>
      <c r="AZ54" s="15">
        <f t="shared" si="24"/>
        <v>-0.17193940812068831</v>
      </c>
      <c r="BA54" s="15">
        <f t="shared" si="24"/>
        <v>-0.21043410090156112</v>
      </c>
      <c r="BB54" s="15">
        <f t="shared" si="24"/>
        <v>-0.21991608382460959</v>
      </c>
      <c r="BC54" s="15" t="e">
        <f t="shared" si="25"/>
        <v>#REF!</v>
      </c>
      <c r="BD54" s="15" t="e">
        <f t="shared" si="25"/>
        <v>#REF!</v>
      </c>
      <c r="BE54" s="15" t="e">
        <f t="shared" si="25"/>
        <v>#REF!</v>
      </c>
      <c r="BF54" s="25"/>
      <c r="BG54" s="25"/>
    </row>
    <row r="55" spans="1:59" s="26" customFormat="1">
      <c r="A55" s="108"/>
      <c r="B55" s="43"/>
      <c r="C55" s="43"/>
      <c r="D55" s="43"/>
      <c r="E55" s="43"/>
      <c r="F55" s="43"/>
      <c r="G55" s="43"/>
      <c r="H55" s="43"/>
      <c r="I55" s="43"/>
      <c r="J55" s="43"/>
      <c r="K55" s="43"/>
      <c r="L55" s="43"/>
      <c r="M55" s="43"/>
      <c r="N55" s="43"/>
      <c r="O55" s="43"/>
      <c r="P55" s="555"/>
      <c r="U55" s="1"/>
      <c r="V55" s="43"/>
      <c r="W55" s="1"/>
      <c r="X55" s="1"/>
      <c r="Y55" s="342" t="s">
        <v>284</v>
      </c>
      <c r="Z55" s="29"/>
      <c r="AA55" s="788">
        <f t="shared" si="26"/>
        <v>0</v>
      </c>
      <c r="AB55" s="15">
        <f t="shared" si="26"/>
        <v>5.8354222986186199E-2</v>
      </c>
      <c r="AC55" s="15">
        <f t="shared" ref="AC55:AX55" si="28">AC43/$AA43-1</f>
        <v>9.1560567368372592E-2</v>
      </c>
      <c r="AD55" s="15">
        <f t="shared" si="28"/>
        <v>0.1107240258515827</v>
      </c>
      <c r="AE55" s="15">
        <f t="shared" si="28"/>
        <v>0.15744564244823933</v>
      </c>
      <c r="AF55" s="15">
        <f t="shared" si="28"/>
        <v>0.20435807304038711</v>
      </c>
      <c r="AG55" s="15">
        <f t="shared" si="28"/>
        <v>0.23791187518612777</v>
      </c>
      <c r="AH55" s="15">
        <f t="shared" si="28"/>
        <v>0.24693575864753647</v>
      </c>
      <c r="AI55" s="15">
        <f t="shared" si="28"/>
        <v>0.23800996744311353</v>
      </c>
      <c r="AJ55" s="15">
        <f t="shared" si="28"/>
        <v>0.25855857365288371</v>
      </c>
      <c r="AK55" s="15">
        <f t="shared" si="28"/>
        <v>0.25694366027748639</v>
      </c>
      <c r="AL55" s="15">
        <f t="shared" si="28"/>
        <v>0.27780479954981385</v>
      </c>
      <c r="AM55" s="15">
        <f t="shared" si="28"/>
        <v>0.25979251516719271</v>
      </c>
      <c r="AN55" s="15">
        <f t="shared" si="28"/>
        <v>0.23985212672637646</v>
      </c>
      <c r="AO55" s="15">
        <f t="shared" si="28"/>
        <v>0.21038265478675</v>
      </c>
      <c r="AP55" s="15">
        <f t="shared" si="28"/>
        <v>0.18308759389352813</v>
      </c>
      <c r="AQ55" s="15">
        <f t="shared" si="28"/>
        <v>0.16997798589009228</v>
      </c>
      <c r="AR55" s="15">
        <f t="shared" si="28"/>
        <v>0.15638946111181706</v>
      </c>
      <c r="AS55" s="15">
        <f t="shared" si="28"/>
        <v>0.11862647684014593</v>
      </c>
      <c r="AT55" s="15">
        <f t="shared" si="28"/>
        <v>0.10233915038321828</v>
      </c>
      <c r="AU55" s="15">
        <f t="shared" si="28"/>
        <v>0.10485496683293016</v>
      </c>
      <c r="AV55" s="15">
        <f t="shared" si="28"/>
        <v>8.0991623990664507E-2</v>
      </c>
      <c r="AW55" s="15">
        <f t="shared" si="28"/>
        <v>8.544796655885345E-2</v>
      </c>
      <c r="AX55" s="15">
        <f t="shared" si="28"/>
        <v>7.0816607277463417E-2</v>
      </c>
      <c r="AY55" s="15">
        <f t="shared" si="24"/>
        <v>4.6103761647218855E-2</v>
      </c>
      <c r="AZ55" s="15">
        <f t="shared" si="24"/>
        <v>4.013728958982532E-2</v>
      </c>
      <c r="BA55" s="15">
        <f t="shared" si="24"/>
        <v>3.0046970925669658E-2</v>
      </c>
      <c r="BB55" s="15">
        <f t="shared" si="24"/>
        <v>2.1309263789646149E-2</v>
      </c>
      <c r="BC55" s="15">
        <f t="shared" si="25"/>
        <v>-1</v>
      </c>
      <c r="BD55" s="15">
        <f t="shared" si="25"/>
        <v>-1</v>
      </c>
      <c r="BE55" s="15">
        <f t="shared" si="25"/>
        <v>-1</v>
      </c>
      <c r="BF55" s="25"/>
      <c r="BG55" s="25"/>
    </row>
    <row r="56" spans="1:59" s="26" customFormat="1">
      <c r="A56" s="108"/>
      <c r="B56" s="43"/>
      <c r="C56" s="43"/>
      <c r="D56" s="43"/>
      <c r="E56" s="43"/>
      <c r="F56" s="43"/>
      <c r="G56" s="43"/>
      <c r="H56" s="43"/>
      <c r="I56" s="43"/>
      <c r="J56" s="43"/>
      <c r="K56" s="43"/>
      <c r="L56" s="43"/>
      <c r="M56" s="43"/>
      <c r="N56" s="43"/>
      <c r="O56" s="43"/>
      <c r="P56" s="555"/>
      <c r="U56" s="1"/>
      <c r="V56" s="43"/>
      <c r="W56" s="1"/>
      <c r="X56" s="1"/>
      <c r="Y56" s="342" t="s">
        <v>285</v>
      </c>
      <c r="Z56" s="29"/>
      <c r="AA56" s="788">
        <f t="shared" si="26"/>
        <v>0</v>
      </c>
      <c r="AB56" s="15">
        <f t="shared" si="26"/>
        <v>-1.7381167974222178E-2</v>
      </c>
      <c r="AC56" s="15">
        <f t="shared" ref="AC56:AX56" si="29">AC44/$AA44-1</f>
        <v>-3.4471526298317401E-2</v>
      </c>
      <c r="AD56" s="788">
        <f t="shared" si="29"/>
        <v>-3.8880957132286786E-3</v>
      </c>
      <c r="AE56" s="15">
        <f t="shared" si="29"/>
        <v>1.6314246565644286E-2</v>
      </c>
      <c r="AF56" s="15">
        <f t="shared" si="29"/>
        <v>5.6304223365559514E-2</v>
      </c>
      <c r="AG56" s="788">
        <f t="shared" si="29"/>
        <v>-5.0449235161708073E-3</v>
      </c>
      <c r="AH56" s="15">
        <f t="shared" si="29"/>
        <v>5.3165054827137848E-2</v>
      </c>
      <c r="AI56" s="15">
        <f t="shared" si="29"/>
        <v>0.11387514437765578</v>
      </c>
      <c r="AJ56" s="15">
        <f t="shared" si="29"/>
        <v>0.16437416649569747</v>
      </c>
      <c r="AK56" s="15">
        <f t="shared" si="29"/>
        <v>0.15171917990639661</v>
      </c>
      <c r="AL56" s="15">
        <f t="shared" si="29"/>
        <v>0.17312842366391235</v>
      </c>
      <c r="AM56" s="15">
        <f t="shared" si="29"/>
        <v>0.19292058094566844</v>
      </c>
      <c r="AN56" s="15">
        <f t="shared" si="29"/>
        <v>0.18982526871031546</v>
      </c>
      <c r="AO56" s="15">
        <f t="shared" si="29"/>
        <v>0.25422269606524051</v>
      </c>
      <c r="AP56" s="15">
        <f t="shared" si="29"/>
        <v>0.26424339959518894</v>
      </c>
      <c r="AQ56" s="15">
        <f t="shared" si="29"/>
        <v>0.23306532839474259</v>
      </c>
      <c r="AR56" s="15">
        <f t="shared" si="29"/>
        <v>0.11687037764140618</v>
      </c>
      <c r="AS56" s="15">
        <f t="shared" si="29"/>
        <v>0.18083908173660479</v>
      </c>
      <c r="AT56" s="15">
        <f t="shared" si="29"/>
        <v>0.13546102604568167</v>
      </c>
      <c r="AU56" s="15">
        <f t="shared" si="29"/>
        <v>0.23154854776394762</v>
      </c>
      <c r="AV56" s="15">
        <f t="shared" si="29"/>
        <v>0.26298545984056831</v>
      </c>
      <c r="AW56" s="15">
        <f t="shared" si="29"/>
        <v>0.1978029004106745</v>
      </c>
      <c r="AX56" s="15">
        <f t="shared" si="29"/>
        <v>0.26829943606468065</v>
      </c>
      <c r="AY56" s="15">
        <f t="shared" si="24"/>
        <v>0.20021461630334381</v>
      </c>
      <c r="AZ56" s="15">
        <f t="shared" si="24"/>
        <v>0.17955090233265003</v>
      </c>
      <c r="BA56" s="15">
        <f t="shared" si="24"/>
        <v>-0.27008328380257218</v>
      </c>
      <c r="BB56" s="15">
        <f t="shared" si="24"/>
        <v>-0.27405394792435334</v>
      </c>
      <c r="BC56" s="15" t="e">
        <f t="shared" si="25"/>
        <v>#REF!</v>
      </c>
      <c r="BD56" s="15" t="e">
        <f t="shared" si="25"/>
        <v>#REF!</v>
      </c>
      <c r="BE56" s="15" t="e">
        <f t="shared" si="25"/>
        <v>#REF!</v>
      </c>
      <c r="BF56" s="25"/>
      <c r="BG56" s="25"/>
    </row>
    <row r="57" spans="1:59" s="26" customFormat="1">
      <c r="A57" s="108"/>
      <c r="B57" s="43"/>
      <c r="C57" s="43"/>
      <c r="D57" s="43"/>
      <c r="E57" s="43"/>
      <c r="F57" s="43"/>
      <c r="G57" s="43"/>
      <c r="H57" s="43"/>
      <c r="I57" s="43"/>
      <c r="J57" s="43"/>
      <c r="K57" s="43"/>
      <c r="L57" s="43"/>
      <c r="M57" s="43"/>
      <c r="N57" s="43"/>
      <c r="O57" s="43"/>
      <c r="P57" s="555"/>
      <c r="U57" s="1"/>
      <c r="V57" s="43"/>
      <c r="W57" s="1"/>
      <c r="X57" s="1"/>
      <c r="Y57" s="342" t="s">
        <v>286</v>
      </c>
      <c r="Z57" s="29"/>
      <c r="AA57" s="788">
        <f t="shared" si="26"/>
        <v>0</v>
      </c>
      <c r="AB57" s="15">
        <f t="shared" si="26"/>
        <v>1.9498368962505008E-2</v>
      </c>
      <c r="AC57" s="15">
        <f t="shared" ref="AC57:AX57" si="30">AC45/$AA45-1</f>
        <v>6.9642136134565158E-2</v>
      </c>
      <c r="AD57" s="15">
        <f t="shared" si="30"/>
        <v>0.12852752758502994</v>
      </c>
      <c r="AE57" s="15">
        <f t="shared" si="30"/>
        <v>9.7413129374672502E-2</v>
      </c>
      <c r="AF57" s="15">
        <f t="shared" si="30"/>
        <v>0.16005696385055024</v>
      </c>
      <c r="AG57" s="15">
        <f t="shared" si="30"/>
        <v>0.20137132253538592</v>
      </c>
      <c r="AH57" s="15">
        <f t="shared" si="30"/>
        <v>0.14721427876004656</v>
      </c>
      <c r="AI57" s="15">
        <f t="shared" si="30"/>
        <v>0.14798892781748374</v>
      </c>
      <c r="AJ57" s="15">
        <f t="shared" si="30"/>
        <v>0.1791675214943933</v>
      </c>
      <c r="AK57" s="15">
        <f t="shared" si="30"/>
        <v>0.24170120533549699</v>
      </c>
      <c r="AL57" s="15">
        <f t="shared" si="30"/>
        <v>0.17855379031177909</v>
      </c>
      <c r="AM57" s="15">
        <f t="shared" si="30"/>
        <v>0.22637728886502551</v>
      </c>
      <c r="AN57" s="15">
        <f t="shared" si="30"/>
        <v>0.16758069963745736</v>
      </c>
      <c r="AO57" s="15">
        <f t="shared" si="30"/>
        <v>0.16915457201960682</v>
      </c>
      <c r="AP57" s="15">
        <f t="shared" si="30"/>
        <v>0.21022703296997625</v>
      </c>
      <c r="AQ57" s="15">
        <f t="shared" si="30"/>
        <v>0.13873154302149238</v>
      </c>
      <c r="AR57" s="15">
        <f t="shared" si="30"/>
        <v>0.12615141585227629</v>
      </c>
      <c r="AS57" s="15">
        <f t="shared" si="30"/>
        <v>6.2424737021687715E-2</v>
      </c>
      <c r="AT57" s="15">
        <f t="shared" si="30"/>
        <v>5.4981214822487745E-2</v>
      </c>
      <c r="AU57" s="15">
        <f t="shared" si="30"/>
        <v>0.10422705523280262</v>
      </c>
      <c r="AV57" s="15">
        <f t="shared" si="30"/>
        <v>7.5394741710213209E-2</v>
      </c>
      <c r="AW57" s="15">
        <f t="shared" si="30"/>
        <v>7.6859134399511086E-2</v>
      </c>
      <c r="AX57" s="15">
        <f t="shared" si="30"/>
        <v>3.7129888999020144E-2</v>
      </c>
      <c r="AY57" s="788">
        <f t="shared" si="24"/>
        <v>-2.5295563344087668E-3</v>
      </c>
      <c r="AZ57" s="15">
        <f t="shared" si="24"/>
        <v>-4.761759230580509E-2</v>
      </c>
      <c r="BA57" s="15">
        <f t="shared" si="24"/>
        <v>-4.206401855860098E-2</v>
      </c>
      <c r="BB57" s="15">
        <f t="shared" si="24"/>
        <v>1.8983864793890248E-2</v>
      </c>
      <c r="BC57" s="15">
        <f t="shared" si="25"/>
        <v>-1</v>
      </c>
      <c r="BD57" s="15">
        <f t="shared" si="25"/>
        <v>-1</v>
      </c>
      <c r="BE57" s="15">
        <f t="shared" si="25"/>
        <v>-1</v>
      </c>
      <c r="BF57" s="25"/>
      <c r="BG57" s="25"/>
    </row>
    <row r="58" spans="1:59" s="26" customFormat="1">
      <c r="A58" s="108"/>
      <c r="B58" s="43"/>
      <c r="C58" s="43"/>
      <c r="D58" s="43"/>
      <c r="E58" s="43"/>
      <c r="F58" s="43"/>
      <c r="G58" s="43"/>
      <c r="H58" s="43"/>
      <c r="I58" s="43"/>
      <c r="J58" s="43"/>
      <c r="K58" s="43"/>
      <c r="L58" s="43"/>
      <c r="M58" s="43"/>
      <c r="N58" s="43"/>
      <c r="O58" s="43"/>
      <c r="P58" s="555"/>
      <c r="U58" s="1"/>
      <c r="V58" s="43"/>
      <c r="W58" s="1"/>
      <c r="X58" s="1"/>
      <c r="Y58" s="342" t="s">
        <v>287</v>
      </c>
      <c r="Z58" s="29"/>
      <c r="AA58" s="788">
        <f t="shared" si="26"/>
        <v>0</v>
      </c>
      <c r="AB58" s="15">
        <f t="shared" si="26"/>
        <v>1.7262346335671586E-2</v>
      </c>
      <c r="AC58" s="15">
        <f t="shared" ref="AC58:AX58" si="31">AC46/$AA46-1</f>
        <v>1.6163040345496871E-2</v>
      </c>
      <c r="AD58" s="788">
        <f t="shared" si="31"/>
        <v>-3.5943846644361788E-3</v>
      </c>
      <c r="AE58" s="15">
        <f t="shared" si="31"/>
        <v>2.0609829205196606E-2</v>
      </c>
      <c r="AF58" s="15">
        <f t="shared" si="31"/>
        <v>2.5744714616904973E-2</v>
      </c>
      <c r="AG58" s="15">
        <f t="shared" si="31"/>
        <v>3.3789118430794352E-2</v>
      </c>
      <c r="AH58" s="788">
        <f t="shared" si="31"/>
        <v>-6.2476297565788874E-3</v>
      </c>
      <c r="AI58" s="15">
        <f t="shared" si="31"/>
        <v>-9.9678159750251627E-2</v>
      </c>
      <c r="AJ58" s="15">
        <f t="shared" si="31"/>
        <v>-9.523351393553503E-2</v>
      </c>
      <c r="AK58" s="15">
        <f t="shared" si="31"/>
        <v>-8.819231721943821E-2</v>
      </c>
      <c r="AL58" s="15">
        <f t="shared" si="31"/>
        <v>-0.10844866540050191</v>
      </c>
      <c r="AM58" s="15">
        <f t="shared" si="31"/>
        <v>-0.14976934350898885</v>
      </c>
      <c r="AN58" s="15">
        <f t="shared" si="31"/>
        <v>-0.1619289504517688</v>
      </c>
      <c r="AO58" s="15">
        <f t="shared" si="31"/>
        <v>-0.16222809614198896</v>
      </c>
      <c r="AP58" s="15">
        <f t="shared" si="31"/>
        <v>-0.14535763817549807</v>
      </c>
      <c r="AQ58" s="15">
        <f t="shared" si="31"/>
        <v>-0.14134087269213014</v>
      </c>
      <c r="AR58" s="15">
        <f t="shared" si="31"/>
        <v>-0.1537168133325888</v>
      </c>
      <c r="AS58" s="15">
        <f t="shared" si="31"/>
        <v>-0.21942891782778329</v>
      </c>
      <c r="AT58" s="15">
        <f t="shared" si="31"/>
        <v>-0.30465409863535231</v>
      </c>
      <c r="AU58" s="15">
        <f t="shared" si="31"/>
        <v>-0.2885263587015966</v>
      </c>
      <c r="AV58" s="15">
        <f t="shared" si="31"/>
        <v>-0.28979781315507214</v>
      </c>
      <c r="AW58" s="15">
        <f t="shared" si="31"/>
        <v>-0.28905888070516383</v>
      </c>
      <c r="AX58" s="15">
        <f t="shared" si="31"/>
        <v>-0.26208647121740813</v>
      </c>
      <c r="AY58" s="15">
        <f t="shared" si="24"/>
        <v>-0.27126997453373858</v>
      </c>
      <c r="AZ58" s="15">
        <f t="shared" si="24"/>
        <v>-0.29107902084597581</v>
      </c>
      <c r="BA58" s="15">
        <f t="shared" si="24"/>
        <v>-0.29827492391176946</v>
      </c>
      <c r="BB58" s="15">
        <f t="shared" si="24"/>
        <v>-0.28999666800908785</v>
      </c>
      <c r="BC58" s="15" t="e">
        <f t="shared" si="25"/>
        <v>#REF!</v>
      </c>
      <c r="BD58" s="15" t="e">
        <f t="shared" si="25"/>
        <v>#REF!</v>
      </c>
      <c r="BE58" s="15" t="e">
        <f t="shared" si="25"/>
        <v>#REF!</v>
      </c>
      <c r="BF58" s="25"/>
      <c r="BG58" s="25"/>
    </row>
    <row r="59" spans="1:59" s="26" customFormat="1">
      <c r="A59" s="108"/>
      <c r="B59" s="43"/>
      <c r="C59" s="43"/>
      <c r="D59" s="43"/>
      <c r="E59" s="43"/>
      <c r="F59" s="43"/>
      <c r="G59" s="43"/>
      <c r="H59" s="43"/>
      <c r="I59" s="43"/>
      <c r="J59" s="43"/>
      <c r="K59" s="43"/>
      <c r="L59" s="43"/>
      <c r="M59" s="43"/>
      <c r="N59" s="43"/>
      <c r="O59" s="43"/>
      <c r="P59" s="555"/>
      <c r="U59" s="1"/>
      <c r="V59" s="43"/>
      <c r="W59" s="1"/>
      <c r="X59" s="1"/>
      <c r="Y59" s="342" t="s">
        <v>288</v>
      </c>
      <c r="Z59" s="29"/>
      <c r="AA59" s="788">
        <f t="shared" si="26"/>
        <v>0</v>
      </c>
      <c r="AB59" s="788">
        <f t="shared" si="26"/>
        <v>7.8531654968936326E-3</v>
      </c>
      <c r="AC59" s="15">
        <f t="shared" ref="AC59:AX59" si="32">AC47/$AA47-1</f>
        <v>8.3024905859795384E-2</v>
      </c>
      <c r="AD59" s="15">
        <f t="shared" si="32"/>
        <v>4.2284353581502065E-2</v>
      </c>
      <c r="AE59" s="15">
        <f t="shared" si="32"/>
        <v>0.19136378997467873</v>
      </c>
      <c r="AF59" s="15">
        <f t="shared" si="32"/>
        <v>0.21391051407918504</v>
      </c>
      <c r="AG59" s="15">
        <f t="shared" si="32"/>
        <v>0.23516536237704111</v>
      </c>
      <c r="AH59" s="15">
        <f t="shared" si="32"/>
        <v>0.30003696681894665</v>
      </c>
      <c r="AI59" s="15">
        <f t="shared" si="32"/>
        <v>0.31006714112157674</v>
      </c>
      <c r="AJ59" s="15">
        <f t="shared" si="32"/>
        <v>0.3066437126655801</v>
      </c>
      <c r="AK59" s="15">
        <f t="shared" si="32"/>
        <v>0.36874754030694223</v>
      </c>
      <c r="AL59" s="15">
        <f t="shared" si="32"/>
        <v>0.3548355198875679</v>
      </c>
      <c r="AM59" s="15">
        <f t="shared" si="32"/>
        <v>0.36504934444330694</v>
      </c>
      <c r="AN59" s="15">
        <f t="shared" si="32"/>
        <v>0.39621091529262009</v>
      </c>
      <c r="AO59" s="15">
        <f t="shared" si="32"/>
        <v>0.3623781622845399</v>
      </c>
      <c r="AP59" s="15">
        <f t="shared" si="32"/>
        <v>0.31868557043176593</v>
      </c>
      <c r="AQ59" s="15">
        <f t="shared" si="32"/>
        <v>0.24594207368371923</v>
      </c>
      <c r="AR59" s="15">
        <f t="shared" si="32"/>
        <v>0.26993035887405825</v>
      </c>
      <c r="AS59" s="15">
        <f t="shared" si="32"/>
        <v>0.32711062782646061</v>
      </c>
      <c r="AT59" s="15">
        <f t="shared" si="32"/>
        <v>0.17468749372692693</v>
      </c>
      <c r="AU59" s="15">
        <f t="shared" si="32"/>
        <v>0.19625415738025542</v>
      </c>
      <c r="AV59" s="15">
        <f t="shared" si="32"/>
        <v>0.16779271800440609</v>
      </c>
      <c r="AW59" s="15">
        <f t="shared" si="32"/>
        <v>0.2430387520983559</v>
      </c>
      <c r="AX59" s="15">
        <f t="shared" si="32"/>
        <v>0.22394702109856457</v>
      </c>
      <c r="AY59" s="15">
        <f t="shared" si="24"/>
        <v>0.18806281861510876</v>
      </c>
      <c r="AZ59" s="15">
        <f t="shared" si="24"/>
        <v>0.2070696372618086</v>
      </c>
      <c r="BA59" s="15">
        <f t="shared" si="24"/>
        <v>0.23672381481677451</v>
      </c>
      <c r="BB59" s="15">
        <f t="shared" si="24"/>
        <v>0.24304502185162047</v>
      </c>
      <c r="BC59" s="15">
        <f t="shared" si="25"/>
        <v>-1</v>
      </c>
      <c r="BD59" s="15">
        <f t="shared" si="25"/>
        <v>-1</v>
      </c>
      <c r="BE59" s="15">
        <f t="shared" si="25"/>
        <v>-1</v>
      </c>
      <c r="BF59" s="25"/>
      <c r="BG59" s="25"/>
    </row>
    <row r="60" spans="1:59" s="26" customFormat="1" ht="19.5" thickBot="1">
      <c r="A60" s="108"/>
      <c r="B60" s="43"/>
      <c r="C60" s="43"/>
      <c r="D60" s="43"/>
      <c r="E60" s="43"/>
      <c r="F60" s="43"/>
      <c r="G60" s="43"/>
      <c r="H60" s="43"/>
      <c r="I60" s="43"/>
      <c r="J60" s="43"/>
      <c r="K60" s="43"/>
      <c r="L60" s="43"/>
      <c r="M60" s="43"/>
      <c r="N60" s="43"/>
      <c r="O60" s="43"/>
      <c r="P60" s="555"/>
      <c r="U60" s="1"/>
      <c r="V60" s="43"/>
      <c r="W60" s="1"/>
      <c r="X60" s="1"/>
      <c r="Y60" s="343" t="s">
        <v>289</v>
      </c>
      <c r="Z60" s="30"/>
      <c r="AA60" s="790">
        <f>AA48/$AA48-1</f>
        <v>0</v>
      </c>
      <c r="AB60" s="16">
        <f>AB48/$AA48-1</f>
        <v>-3.1203760770960431E-2</v>
      </c>
      <c r="AC60" s="16">
        <f>AC48/$AA48-1</f>
        <v>-7.0326560936545546E-2</v>
      </c>
      <c r="AD60" s="16">
        <f>AD48/$AA48-1</f>
        <v>-0.1026472273225677</v>
      </c>
      <c r="AE60" s="16">
        <f t="shared" ref="AE60:AX60" si="33">AE48/$AA48-1</f>
        <v>-0.13521536077210916</v>
      </c>
      <c r="AF60" s="16">
        <f t="shared" si="33"/>
        <v>-0.1054180963325021</v>
      </c>
      <c r="AG60" s="16">
        <f t="shared" si="33"/>
        <v>-8.8535479948456119E-2</v>
      </c>
      <c r="AH60" s="16">
        <f t="shared" si="33"/>
        <v>-9.4287433728449832E-2</v>
      </c>
      <c r="AI60" s="16">
        <f t="shared" si="33"/>
        <v>-0.16066845467539026</v>
      </c>
      <c r="AJ60" s="16">
        <f t="shared" si="33"/>
        <v>-0.15749294842606265</v>
      </c>
      <c r="AK60" s="16">
        <f t="shared" si="33"/>
        <v>-0.14571735443737133</v>
      </c>
      <c r="AL60" s="16">
        <f t="shared" si="33"/>
        <v>-0.21754171149996748</v>
      </c>
      <c r="AM60" s="16">
        <f t="shared" si="33"/>
        <v>-0.25689257562299428</v>
      </c>
      <c r="AN60" s="16">
        <f t="shared" si="33"/>
        <v>-0.28429785387413198</v>
      </c>
      <c r="AO60" s="16">
        <f t="shared" si="33"/>
        <v>-0.30895684354697706</v>
      </c>
      <c r="AP60" s="16">
        <f t="shared" si="33"/>
        <v>-0.31759853840067565</v>
      </c>
      <c r="AQ60" s="16">
        <f t="shared" si="33"/>
        <v>-0.32795541798843386</v>
      </c>
      <c r="AR60" s="16">
        <f t="shared" si="33"/>
        <v>-0.32515630108429738</v>
      </c>
      <c r="AS60" s="16">
        <f t="shared" si="33"/>
        <v>-0.38841967014143164</v>
      </c>
      <c r="AT60" s="16">
        <f t="shared" si="33"/>
        <v>-0.44048854088189282</v>
      </c>
      <c r="AU60" s="16">
        <f t="shared" si="33"/>
        <v>-0.45531161211343063</v>
      </c>
      <c r="AV60" s="16">
        <f t="shared" si="33"/>
        <v>-0.47285265561662315</v>
      </c>
      <c r="AW60" s="16">
        <f t="shared" si="33"/>
        <v>-0.47083834231975641</v>
      </c>
      <c r="AX60" s="16">
        <f t="shared" si="33"/>
        <v>-0.46962201157236783</v>
      </c>
      <c r="AY60" s="16">
        <f t="shared" si="24"/>
        <v>-0.48519683227321797</v>
      </c>
      <c r="AZ60" s="16">
        <f t="shared" si="24"/>
        <v>-0.49327908019335842</v>
      </c>
      <c r="BA60" s="16">
        <f t="shared" si="24"/>
        <v>-0.50311557972016341</v>
      </c>
      <c r="BB60" s="16">
        <f t="shared" si="24"/>
        <v>-0.51151396357671131</v>
      </c>
      <c r="BC60" s="16" t="e">
        <f t="shared" si="25"/>
        <v>#REF!</v>
      </c>
      <c r="BD60" s="16" t="e">
        <f t="shared" si="25"/>
        <v>#REF!</v>
      </c>
      <c r="BE60" s="16" t="e">
        <f t="shared" si="25"/>
        <v>#REF!</v>
      </c>
      <c r="BF60" s="27"/>
      <c r="BG60" s="27"/>
    </row>
    <row r="61" spans="1:59" s="26" customFormat="1" ht="15" thickTop="1">
      <c r="A61" s="108"/>
      <c r="B61" s="43"/>
      <c r="C61" s="43"/>
      <c r="D61" s="43"/>
      <c r="E61" s="43"/>
      <c r="F61" s="43"/>
      <c r="G61" s="43"/>
      <c r="H61" s="43"/>
      <c r="I61" s="43"/>
      <c r="J61" s="43"/>
      <c r="K61" s="43"/>
      <c r="L61" s="43"/>
      <c r="M61" s="43"/>
      <c r="N61" s="43"/>
      <c r="O61" s="43"/>
      <c r="P61" s="555"/>
      <c r="U61" s="1"/>
      <c r="V61" s="43"/>
      <c r="W61" s="1"/>
      <c r="X61" s="1"/>
      <c r="Y61" s="344" t="s">
        <v>290</v>
      </c>
      <c r="Z61" s="31"/>
      <c r="AA61" s="789">
        <f t="shared" si="26"/>
        <v>0</v>
      </c>
      <c r="AB61" s="17">
        <f t="shared" si="26"/>
        <v>9.7775948411591429E-3</v>
      </c>
      <c r="AC61" s="17">
        <f t="shared" ref="AC61:AX61" si="34">AC49/$AA49-1</f>
        <v>1.7928236861471714E-2</v>
      </c>
      <c r="AD61" s="17">
        <f t="shared" si="34"/>
        <v>1.1672346921188792E-2</v>
      </c>
      <c r="AE61" s="17">
        <f t="shared" si="34"/>
        <v>5.8774013089385901E-2</v>
      </c>
      <c r="AF61" s="17">
        <f t="shared" si="34"/>
        <v>6.932358867957511E-2</v>
      </c>
      <c r="AG61" s="17">
        <f t="shared" si="34"/>
        <v>7.9557468225508909E-2</v>
      </c>
      <c r="AH61" s="17">
        <f t="shared" si="34"/>
        <v>7.3632635680419556E-2</v>
      </c>
      <c r="AI61" s="17">
        <f t="shared" si="34"/>
        <v>3.9181062026994562E-2</v>
      </c>
      <c r="AJ61" s="17">
        <f t="shared" si="34"/>
        <v>7.0191893978711617E-2</v>
      </c>
      <c r="AK61" s="17">
        <f t="shared" si="34"/>
        <v>8.980270399610113E-2</v>
      </c>
      <c r="AL61" s="17">
        <f t="shared" si="34"/>
        <v>7.686395888201436E-2</v>
      </c>
      <c r="AM61" s="17">
        <f t="shared" si="34"/>
        <v>0.10173141566725508</v>
      </c>
      <c r="AN61" s="17">
        <f t="shared" si="34"/>
        <v>0.10867662134801059</v>
      </c>
      <c r="AO61" s="17">
        <f t="shared" si="34"/>
        <v>0.10401860208193847</v>
      </c>
      <c r="AP61" s="17">
        <f t="shared" si="34"/>
        <v>0.10979303325042777</v>
      </c>
      <c r="AQ61" s="17">
        <f t="shared" si="34"/>
        <v>9.036001384935699E-2</v>
      </c>
      <c r="AR61" s="17">
        <f t="shared" si="34"/>
        <v>0.12091633470861951</v>
      </c>
      <c r="AS61" s="17">
        <f t="shared" si="34"/>
        <v>6.0087766434925083E-2</v>
      </c>
      <c r="AT61" s="789">
        <f t="shared" si="34"/>
        <v>4.4503875322776665E-4</v>
      </c>
      <c r="AU61" s="17">
        <f t="shared" si="34"/>
        <v>4.5070149734647957E-2</v>
      </c>
      <c r="AV61" s="17">
        <f t="shared" si="34"/>
        <v>8.8035144770846507E-2</v>
      </c>
      <c r="AW61" s="17">
        <f t="shared" si="34"/>
        <v>0.12344632065188477</v>
      </c>
      <c r="AX61" s="17">
        <f t="shared" si="34"/>
        <v>0.13104974834479766</v>
      </c>
      <c r="AY61" s="17">
        <f t="shared" si="24"/>
        <v>8.8036799509479513E-2</v>
      </c>
      <c r="AZ61" s="17">
        <f t="shared" si="24"/>
        <v>5.381538032244304E-2</v>
      </c>
      <c r="BA61" s="17">
        <f t="shared" si="24"/>
        <v>3.6833185732403351E-2</v>
      </c>
      <c r="BB61" s="17">
        <f t="shared" si="24"/>
        <v>2.3751379662580341E-2</v>
      </c>
      <c r="BC61" s="17" t="e">
        <f t="shared" si="25"/>
        <v>#REF!</v>
      </c>
      <c r="BD61" s="17" t="e">
        <f t="shared" si="25"/>
        <v>#REF!</v>
      </c>
      <c r="BE61" s="17" t="e">
        <f t="shared" si="25"/>
        <v>#REF!</v>
      </c>
      <c r="BF61" s="28"/>
      <c r="BG61" s="28"/>
    </row>
    <row r="62" spans="1:59" s="26" customFormat="1">
      <c r="A62" s="108"/>
      <c r="B62" s="43"/>
      <c r="C62" s="43"/>
      <c r="D62" s="43"/>
      <c r="E62" s="43"/>
      <c r="F62" s="43"/>
      <c r="G62" s="43"/>
      <c r="H62" s="43"/>
      <c r="I62" s="43"/>
      <c r="J62" s="43"/>
      <c r="K62" s="43"/>
      <c r="L62" s="43"/>
      <c r="M62" s="43"/>
      <c r="N62" s="43"/>
      <c r="O62" s="43"/>
      <c r="P62" s="108"/>
      <c r="U62" s="1"/>
      <c r="V62" s="43"/>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row>
    <row r="63" spans="1:59">
      <c r="A63" s="108"/>
      <c r="B63" s="43"/>
      <c r="C63" s="43"/>
      <c r="D63" s="43"/>
      <c r="E63" s="43"/>
      <c r="F63" s="43"/>
      <c r="G63" s="43"/>
      <c r="H63" s="43"/>
      <c r="I63" s="43"/>
      <c r="J63" s="43"/>
      <c r="K63" s="43"/>
      <c r="L63" s="43"/>
      <c r="M63" s="43"/>
      <c r="N63" s="43"/>
      <c r="O63" s="43"/>
      <c r="P63" s="108"/>
      <c r="V63" s="43"/>
      <c r="Y63" s="417" t="s">
        <v>292</v>
      </c>
    </row>
    <row r="64" spans="1:59">
      <c r="A64" s="108"/>
      <c r="B64" s="43"/>
      <c r="C64" s="43"/>
      <c r="D64" s="43"/>
      <c r="E64" s="43"/>
      <c r="F64" s="43"/>
      <c r="G64" s="43"/>
      <c r="H64" s="43"/>
      <c r="I64" s="43"/>
      <c r="J64" s="43"/>
      <c r="K64" s="43"/>
      <c r="L64" s="43"/>
      <c r="M64" s="43"/>
      <c r="N64" s="43"/>
      <c r="O64" s="43"/>
      <c r="P64" s="611"/>
      <c r="V64" s="43"/>
      <c r="Y64" s="397" t="s">
        <v>249</v>
      </c>
      <c r="Z64" s="80"/>
      <c r="AA64" s="10">
        <v>1990</v>
      </c>
      <c r="AB64" s="10">
        <f t="shared" ref="AB64:BE64" si="35">AA64+1</f>
        <v>1991</v>
      </c>
      <c r="AC64" s="10">
        <f t="shared" si="35"/>
        <v>1992</v>
      </c>
      <c r="AD64" s="10">
        <f t="shared" si="35"/>
        <v>1993</v>
      </c>
      <c r="AE64" s="10">
        <f t="shared" si="35"/>
        <v>1994</v>
      </c>
      <c r="AF64" s="10">
        <f t="shared" si="35"/>
        <v>1995</v>
      </c>
      <c r="AG64" s="10">
        <f t="shared" si="35"/>
        <v>1996</v>
      </c>
      <c r="AH64" s="10">
        <f t="shared" si="35"/>
        <v>1997</v>
      </c>
      <c r="AI64" s="10">
        <f t="shared" si="35"/>
        <v>1998</v>
      </c>
      <c r="AJ64" s="10">
        <f t="shared" si="35"/>
        <v>1999</v>
      </c>
      <c r="AK64" s="10">
        <f t="shared" si="35"/>
        <v>2000</v>
      </c>
      <c r="AL64" s="10">
        <f t="shared" si="35"/>
        <v>2001</v>
      </c>
      <c r="AM64" s="10">
        <f t="shared" si="35"/>
        <v>2002</v>
      </c>
      <c r="AN64" s="10">
        <f t="shared" si="35"/>
        <v>2003</v>
      </c>
      <c r="AO64" s="10">
        <f t="shared" si="35"/>
        <v>2004</v>
      </c>
      <c r="AP64" s="10">
        <f t="shared" si="35"/>
        <v>2005</v>
      </c>
      <c r="AQ64" s="10">
        <f t="shared" si="35"/>
        <v>2006</v>
      </c>
      <c r="AR64" s="10">
        <f t="shared" si="35"/>
        <v>2007</v>
      </c>
      <c r="AS64" s="10">
        <f t="shared" si="35"/>
        <v>2008</v>
      </c>
      <c r="AT64" s="10">
        <f t="shared" si="35"/>
        <v>2009</v>
      </c>
      <c r="AU64" s="10">
        <f t="shared" si="35"/>
        <v>2010</v>
      </c>
      <c r="AV64" s="10">
        <f t="shared" si="35"/>
        <v>2011</v>
      </c>
      <c r="AW64" s="10">
        <f t="shared" si="35"/>
        <v>2012</v>
      </c>
      <c r="AX64" s="10">
        <f t="shared" si="35"/>
        <v>2013</v>
      </c>
      <c r="AY64" s="10">
        <f t="shared" si="35"/>
        <v>2014</v>
      </c>
      <c r="AZ64" s="10">
        <f t="shared" si="35"/>
        <v>2015</v>
      </c>
      <c r="BA64" s="10">
        <f t="shared" si="35"/>
        <v>2016</v>
      </c>
      <c r="BB64" s="10">
        <f t="shared" si="35"/>
        <v>2017</v>
      </c>
      <c r="BC64" s="10">
        <f t="shared" si="35"/>
        <v>2018</v>
      </c>
      <c r="BD64" s="10">
        <f t="shared" si="35"/>
        <v>2019</v>
      </c>
      <c r="BE64" s="10">
        <f t="shared" si="35"/>
        <v>2020</v>
      </c>
      <c r="BF64" s="10" t="s">
        <v>250</v>
      </c>
      <c r="BG64" s="10" t="s">
        <v>1</v>
      </c>
    </row>
    <row r="65" spans="1:59">
      <c r="A65" s="108"/>
      <c r="B65" s="43"/>
      <c r="C65" s="43"/>
      <c r="D65" s="43"/>
      <c r="E65" s="43"/>
      <c r="F65" s="43"/>
      <c r="G65" s="43"/>
      <c r="H65" s="43"/>
      <c r="I65" s="43"/>
      <c r="J65" s="43"/>
      <c r="K65" s="43"/>
      <c r="L65" s="43"/>
      <c r="M65" s="43"/>
      <c r="N65" s="43"/>
      <c r="O65" s="43"/>
      <c r="P65" s="555"/>
      <c r="V65" s="43"/>
      <c r="Y65" s="342" t="s">
        <v>282</v>
      </c>
      <c r="Z65" s="29"/>
      <c r="AA65" s="144"/>
      <c r="AB65" s="145"/>
      <c r="AC65" s="145"/>
      <c r="AD65" s="145"/>
      <c r="AE65" s="145"/>
      <c r="AF65" s="145"/>
      <c r="AG65" s="145"/>
      <c r="AH65" s="145"/>
      <c r="AI65" s="145"/>
      <c r="AJ65" s="145"/>
      <c r="AK65" s="145"/>
      <c r="AL65" s="145"/>
      <c r="AM65" s="145"/>
      <c r="AN65" s="145"/>
      <c r="AO65" s="145"/>
      <c r="AP65" s="788">
        <f>AP41/$AP41-1</f>
        <v>0</v>
      </c>
      <c r="AQ65" s="15">
        <f t="shared" ref="AQ65:BE65" si="36">AQ41/$AP41-1</f>
        <v>-1.9322233763316765E-2</v>
      </c>
      <c r="AR65" s="15">
        <f t="shared" si="36"/>
        <v>0.10432272118458363</v>
      </c>
      <c r="AS65" s="15">
        <f t="shared" si="36"/>
        <v>3.1933198362078086E-2</v>
      </c>
      <c r="AT65" s="15">
        <f t="shared" si="36"/>
        <v>-5.9148211978747312E-2</v>
      </c>
      <c r="AU65" s="788">
        <f t="shared" si="36"/>
        <v>-2.7540855249719165E-4</v>
      </c>
      <c r="AV65" s="15">
        <f t="shared" si="36"/>
        <v>0.13498866888619432</v>
      </c>
      <c r="AW65" s="15">
        <f t="shared" si="36"/>
        <v>0.24263169361584702</v>
      </c>
      <c r="AX65" s="15">
        <f>AX41/$AP41-1</f>
        <v>0.24234278238875251</v>
      </c>
      <c r="AY65" s="15">
        <f>AY41/$AP41-1</f>
        <v>0.17979971001312145</v>
      </c>
      <c r="AZ65" s="15">
        <f>AZ41/$AP41-1</f>
        <v>0.12075528508144773</v>
      </c>
      <c r="BA65" s="15">
        <f t="shared" si="36"/>
        <v>0.19817661442726364</v>
      </c>
      <c r="BB65" s="15">
        <f t="shared" ref="BB65" si="37">BB41/$AP41-1</f>
        <v>0.16570637049530257</v>
      </c>
      <c r="BC65" s="15" t="e">
        <f t="shared" si="36"/>
        <v>#REF!</v>
      </c>
      <c r="BD65" s="15" t="e">
        <f t="shared" si="36"/>
        <v>#REF!</v>
      </c>
      <c r="BE65" s="15" t="e">
        <f t="shared" si="36"/>
        <v>#REF!</v>
      </c>
      <c r="BF65" s="25"/>
      <c r="BG65" s="25"/>
    </row>
    <row r="66" spans="1:59" s="26" customFormat="1">
      <c r="A66" s="108"/>
      <c r="B66" s="43"/>
      <c r="C66" s="43"/>
      <c r="D66" s="43"/>
      <c r="E66" s="43"/>
      <c r="F66" s="43"/>
      <c r="G66" s="43"/>
      <c r="H66" s="43"/>
      <c r="I66" s="43"/>
      <c r="J66" s="43"/>
      <c r="K66" s="43"/>
      <c r="L66" s="43"/>
      <c r="M66" s="43"/>
      <c r="N66" s="43"/>
      <c r="O66" s="43"/>
      <c r="P66" s="555"/>
      <c r="U66" s="1"/>
      <c r="V66" s="43"/>
      <c r="W66" s="1"/>
      <c r="X66" s="1"/>
      <c r="Y66" s="342" t="s">
        <v>283</v>
      </c>
      <c r="Z66" s="29"/>
      <c r="AA66" s="144"/>
      <c r="AB66" s="145"/>
      <c r="AC66" s="145"/>
      <c r="AD66" s="145"/>
      <c r="AE66" s="145"/>
      <c r="AF66" s="145"/>
      <c r="AG66" s="145"/>
      <c r="AH66" s="145"/>
      <c r="AI66" s="145"/>
      <c r="AJ66" s="145"/>
      <c r="AK66" s="145"/>
      <c r="AL66" s="145"/>
      <c r="AM66" s="145"/>
      <c r="AN66" s="145"/>
      <c r="AO66" s="145"/>
      <c r="AP66" s="788">
        <f t="shared" ref="AP66:BE73" si="38">AP42/$AP42-1</f>
        <v>0</v>
      </c>
      <c r="AQ66" s="15">
        <f t="shared" si="38"/>
        <v>-9.7512694054898708E-3</v>
      </c>
      <c r="AR66" s="15">
        <f t="shared" si="38"/>
        <v>-1.9797860495821218E-2</v>
      </c>
      <c r="AS66" s="15">
        <f t="shared" si="38"/>
        <v>-0.10364239153132371</v>
      </c>
      <c r="AT66" s="15">
        <f t="shared" si="38"/>
        <v>-0.14169410191703491</v>
      </c>
      <c r="AU66" s="15">
        <f t="shared" si="38"/>
        <v>-0.10239718922725993</v>
      </c>
      <c r="AV66" s="15">
        <f t="shared" si="38"/>
        <v>-0.10903114357530497</v>
      </c>
      <c r="AW66" s="15">
        <f t="shared" si="38"/>
        <v>-0.11423390680843026</v>
      </c>
      <c r="AX66" s="15">
        <f t="shared" si="38"/>
        <v>-9.4578040080896764E-2</v>
      </c>
      <c r="AY66" s="15">
        <f t="shared" ref="AY66:AZ73" si="39">AY42/$AP42-1</f>
        <v>-0.11982899031575156</v>
      </c>
      <c r="AZ66" s="15">
        <f t="shared" si="39"/>
        <v>-0.14291795377253136</v>
      </c>
      <c r="BA66" s="15">
        <f t="shared" si="38"/>
        <v>-0.1827617893337059</v>
      </c>
      <c r="BB66" s="15">
        <f t="shared" ref="BB66" si="40">BB42/$AP42-1</f>
        <v>-0.19257609206188697</v>
      </c>
      <c r="BC66" s="15" t="e">
        <f t="shared" si="38"/>
        <v>#REF!</v>
      </c>
      <c r="BD66" s="15" t="e">
        <f t="shared" si="38"/>
        <v>#REF!</v>
      </c>
      <c r="BE66" s="15" t="e">
        <f t="shared" si="38"/>
        <v>#REF!</v>
      </c>
      <c r="BF66" s="25"/>
      <c r="BG66" s="25"/>
    </row>
    <row r="67" spans="1:59" s="26" customFormat="1">
      <c r="A67" s="108"/>
      <c r="B67" s="43"/>
      <c r="C67" s="43"/>
      <c r="D67" s="43"/>
      <c r="E67" s="43"/>
      <c r="F67" s="43"/>
      <c r="G67" s="43"/>
      <c r="H67" s="43"/>
      <c r="I67" s="43"/>
      <c r="J67" s="43"/>
      <c r="K67" s="43"/>
      <c r="L67" s="43"/>
      <c r="M67" s="43"/>
      <c r="N67" s="43"/>
      <c r="O67" s="43"/>
      <c r="P67" s="555"/>
      <c r="U67" s="1"/>
      <c r="V67" s="43"/>
      <c r="W67" s="1"/>
      <c r="X67" s="1"/>
      <c r="Y67" s="342" t="s">
        <v>284</v>
      </c>
      <c r="Z67" s="29"/>
      <c r="AA67" s="144"/>
      <c r="AB67" s="145"/>
      <c r="AC67" s="145"/>
      <c r="AD67" s="145"/>
      <c r="AE67" s="145"/>
      <c r="AF67" s="145"/>
      <c r="AG67" s="145"/>
      <c r="AH67" s="145"/>
      <c r="AI67" s="145"/>
      <c r="AJ67" s="145"/>
      <c r="AK67" s="145"/>
      <c r="AL67" s="145"/>
      <c r="AM67" s="145"/>
      <c r="AN67" s="145"/>
      <c r="AO67" s="145"/>
      <c r="AP67" s="788">
        <f t="shared" si="38"/>
        <v>0</v>
      </c>
      <c r="AQ67" s="15">
        <f t="shared" si="38"/>
        <v>-1.1080843101644144E-2</v>
      </c>
      <c r="AR67" s="15">
        <f t="shared" si="38"/>
        <v>-2.2566488668728013E-2</v>
      </c>
      <c r="AS67" s="15">
        <f t="shared" si="38"/>
        <v>-5.4485498272567656E-2</v>
      </c>
      <c r="AT67" s="15">
        <f t="shared" si="38"/>
        <v>-6.8252295034695987E-2</v>
      </c>
      <c r="AU67" s="15">
        <f t="shared" si="38"/>
        <v>-6.6125811363751397E-2</v>
      </c>
      <c r="AV67" s="15">
        <f t="shared" si="38"/>
        <v>-8.6296205310434249E-2</v>
      </c>
      <c r="AW67" s="15">
        <f t="shared" si="38"/>
        <v>-8.2529499792440175E-2</v>
      </c>
      <c r="AX67" s="15">
        <f t="shared" si="38"/>
        <v>-9.4896597002240513E-2</v>
      </c>
      <c r="AY67" s="15">
        <f t="shared" si="39"/>
        <v>-0.1157850297419627</v>
      </c>
      <c r="AZ67" s="15">
        <f t="shared" si="39"/>
        <v>-0.12082816609821334</v>
      </c>
      <c r="BA67" s="15">
        <f t="shared" si="38"/>
        <v>-0.12935696710689304</v>
      </c>
      <c r="BB67" s="15">
        <f t="shared" ref="BB67" si="41">BB43/$AP43-1</f>
        <v>-0.13674247869633327</v>
      </c>
      <c r="BC67" s="15">
        <f t="shared" si="38"/>
        <v>-1</v>
      </c>
      <c r="BD67" s="15">
        <f t="shared" si="38"/>
        <v>-1</v>
      </c>
      <c r="BE67" s="15">
        <f t="shared" si="38"/>
        <v>-1</v>
      </c>
      <c r="BF67" s="25"/>
      <c r="BG67" s="25"/>
    </row>
    <row r="68" spans="1:59" s="26" customFormat="1">
      <c r="A68" s="108"/>
      <c r="B68" s="43"/>
      <c r="C68" s="43"/>
      <c r="D68" s="43"/>
      <c r="E68" s="43"/>
      <c r="F68" s="43"/>
      <c r="G68" s="43"/>
      <c r="H68" s="43"/>
      <c r="I68" s="43"/>
      <c r="J68" s="43"/>
      <c r="K68" s="43"/>
      <c r="L68" s="43"/>
      <c r="M68" s="43"/>
      <c r="N68" s="43"/>
      <c r="O68" s="43"/>
      <c r="P68" s="555"/>
      <c r="U68" s="1"/>
      <c r="V68" s="43"/>
      <c r="W68" s="1"/>
      <c r="X68" s="1"/>
      <c r="Y68" s="342" t="s">
        <v>285</v>
      </c>
      <c r="Z68" s="29"/>
      <c r="AA68" s="144"/>
      <c r="AB68" s="145"/>
      <c r="AC68" s="145"/>
      <c r="AD68" s="145"/>
      <c r="AE68" s="145"/>
      <c r="AF68" s="145"/>
      <c r="AG68" s="145"/>
      <c r="AH68" s="145"/>
      <c r="AI68" s="145"/>
      <c r="AJ68" s="145"/>
      <c r="AK68" s="145"/>
      <c r="AL68" s="145"/>
      <c r="AM68" s="145"/>
      <c r="AN68" s="145"/>
      <c r="AO68" s="145"/>
      <c r="AP68" s="788">
        <f t="shared" si="38"/>
        <v>0</v>
      </c>
      <c r="AQ68" s="15">
        <f t="shared" si="38"/>
        <v>-2.4661446688533095E-2</v>
      </c>
      <c r="AR68" s="15">
        <f t="shared" si="38"/>
        <v>-0.11657013356840296</v>
      </c>
      <c r="AS68" s="15">
        <f t="shared" si="38"/>
        <v>-6.5971724974233759E-2</v>
      </c>
      <c r="AT68" s="15">
        <f t="shared" si="38"/>
        <v>-0.10186517374007542</v>
      </c>
      <c r="AU68" s="15">
        <f t="shared" si="38"/>
        <v>-2.5861200336668055E-2</v>
      </c>
      <c r="AV68" s="788">
        <f t="shared" si="38"/>
        <v>-9.950138992408375E-4</v>
      </c>
      <c r="AW68" s="15">
        <f t="shared" si="38"/>
        <v>-5.2553566192861889E-2</v>
      </c>
      <c r="AX68" s="788">
        <f t="shared" si="38"/>
        <v>3.2082718175869829E-3</v>
      </c>
      <c r="AY68" s="15">
        <f t="shared" si="39"/>
        <v>-5.0645930453223853E-2</v>
      </c>
      <c r="AZ68" s="15">
        <f t="shared" si="39"/>
        <v>-6.6990658040736006E-2</v>
      </c>
      <c r="BA68" s="15">
        <f t="shared" si="38"/>
        <v>-0.42264542062774679</v>
      </c>
      <c r="BB68" s="15">
        <f t="shared" ref="BB68" si="42">BB44/$AP44-1</f>
        <v>-0.42578616403447733</v>
      </c>
      <c r="BC68" s="15" t="e">
        <f t="shared" si="38"/>
        <v>#REF!</v>
      </c>
      <c r="BD68" s="15" t="e">
        <f t="shared" si="38"/>
        <v>#REF!</v>
      </c>
      <c r="BE68" s="15" t="e">
        <f t="shared" si="38"/>
        <v>#REF!</v>
      </c>
      <c r="BF68" s="25"/>
      <c r="BG68" s="25"/>
    </row>
    <row r="69" spans="1:59" s="26" customFormat="1">
      <c r="A69" s="108"/>
      <c r="B69" s="43"/>
      <c r="C69" s="43"/>
      <c r="D69" s="43"/>
      <c r="E69" s="43"/>
      <c r="F69" s="43"/>
      <c r="G69" s="43"/>
      <c r="H69" s="43"/>
      <c r="I69" s="43"/>
      <c r="J69" s="43"/>
      <c r="K69" s="43"/>
      <c r="L69" s="43"/>
      <c r="M69" s="43"/>
      <c r="N69" s="43"/>
      <c r="O69" s="43"/>
      <c r="P69" s="555"/>
      <c r="U69" s="1"/>
      <c r="V69" s="43"/>
      <c r="W69" s="1"/>
      <c r="X69" s="1"/>
      <c r="Y69" s="342" t="s">
        <v>286</v>
      </c>
      <c r="Z69" s="29"/>
      <c r="AA69" s="144"/>
      <c r="AB69" s="145"/>
      <c r="AC69" s="145"/>
      <c r="AD69" s="145"/>
      <c r="AE69" s="145"/>
      <c r="AF69" s="145"/>
      <c r="AG69" s="145"/>
      <c r="AH69" s="145"/>
      <c r="AI69" s="145"/>
      <c r="AJ69" s="145"/>
      <c r="AK69" s="145"/>
      <c r="AL69" s="145"/>
      <c r="AM69" s="145"/>
      <c r="AN69" s="145"/>
      <c r="AO69" s="145"/>
      <c r="AP69" s="788">
        <f t="shared" si="38"/>
        <v>0</v>
      </c>
      <c r="AQ69" s="15">
        <f t="shared" si="38"/>
        <v>-5.9076097294760599E-2</v>
      </c>
      <c r="AR69" s="15">
        <f t="shared" si="38"/>
        <v>-6.9470946216903418E-2</v>
      </c>
      <c r="AS69" s="15">
        <f t="shared" si="38"/>
        <v>-0.12212774291247808</v>
      </c>
      <c r="AT69" s="15">
        <f t="shared" si="38"/>
        <v>-0.12827826012653598</v>
      </c>
      <c r="AU69" s="15">
        <f t="shared" si="38"/>
        <v>-8.7586853416290578E-2</v>
      </c>
      <c r="AV69" s="15">
        <f t="shared" si="38"/>
        <v>-0.11141074161008913</v>
      </c>
      <c r="AW69" s="15">
        <f t="shared" si="38"/>
        <v>-0.11020072675386494</v>
      </c>
      <c r="AX69" s="15">
        <f t="shared" si="38"/>
        <v>-0.14302865433947909</v>
      </c>
      <c r="AY69" s="15">
        <f t="shared" si="39"/>
        <v>-0.17579890674088339</v>
      </c>
      <c r="AZ69" s="15">
        <f t="shared" si="39"/>
        <v>-0.21305475605103086</v>
      </c>
      <c r="BA69" s="15">
        <f t="shared" si="38"/>
        <v>-0.20846588669353916</v>
      </c>
      <c r="BB69" s="15">
        <f t="shared" ref="BB69" si="43">BB45/$AP45-1</f>
        <v>-0.1580225552446658</v>
      </c>
      <c r="BC69" s="15">
        <f t="shared" si="38"/>
        <v>-1</v>
      </c>
      <c r="BD69" s="15">
        <f t="shared" si="38"/>
        <v>-1</v>
      </c>
      <c r="BE69" s="15">
        <f t="shared" si="38"/>
        <v>-1</v>
      </c>
      <c r="BF69" s="25"/>
      <c r="BG69" s="25"/>
    </row>
    <row r="70" spans="1:59" s="26" customFormat="1">
      <c r="A70" s="108"/>
      <c r="B70" s="43"/>
      <c r="C70" s="43"/>
      <c r="D70" s="43"/>
      <c r="E70" s="43"/>
      <c r="F70" s="43"/>
      <c r="G70" s="43"/>
      <c r="H70" s="43"/>
      <c r="I70" s="43"/>
      <c r="J70" s="43"/>
      <c r="K70" s="43"/>
      <c r="L70" s="43"/>
      <c r="M70" s="43"/>
      <c r="N70" s="43"/>
      <c r="O70" s="43"/>
      <c r="P70" s="555"/>
      <c r="U70" s="1"/>
      <c r="V70" s="43"/>
      <c r="W70" s="1"/>
      <c r="X70" s="1"/>
      <c r="Y70" s="342" t="s">
        <v>287</v>
      </c>
      <c r="Z70" s="29"/>
      <c r="AA70" s="144"/>
      <c r="AB70" s="145"/>
      <c r="AC70" s="145"/>
      <c r="AD70" s="145"/>
      <c r="AE70" s="145"/>
      <c r="AF70" s="145"/>
      <c r="AG70" s="145"/>
      <c r="AH70" s="145"/>
      <c r="AI70" s="145"/>
      <c r="AJ70" s="145"/>
      <c r="AK70" s="145"/>
      <c r="AL70" s="145"/>
      <c r="AM70" s="145"/>
      <c r="AN70" s="145"/>
      <c r="AO70" s="145"/>
      <c r="AP70" s="788">
        <f t="shared" si="38"/>
        <v>0</v>
      </c>
      <c r="AQ70" s="788">
        <f t="shared" si="38"/>
        <v>4.6999372635740944E-3</v>
      </c>
      <c r="AR70" s="15">
        <f t="shared" si="38"/>
        <v>-9.7809043062707657E-3</v>
      </c>
      <c r="AS70" s="15">
        <f t="shared" si="38"/>
        <v>-8.6669328553006464E-2</v>
      </c>
      <c r="AT70" s="15">
        <f t="shared" si="38"/>
        <v>-0.18638961462170689</v>
      </c>
      <c r="AU70" s="15">
        <f t="shared" si="38"/>
        <v>-0.16751886744820388</v>
      </c>
      <c r="AV70" s="15">
        <f t="shared" si="38"/>
        <v>-0.16900657097223837</v>
      </c>
      <c r="AW70" s="15">
        <f t="shared" si="38"/>
        <v>-0.16814196083481103</v>
      </c>
      <c r="AX70" s="15">
        <f t="shared" si="38"/>
        <v>-0.13658208188126297</v>
      </c>
      <c r="AY70" s="15">
        <f t="shared" si="39"/>
        <v>-0.14732751614305795</v>
      </c>
      <c r="AZ70" s="15">
        <f t="shared" si="39"/>
        <v>-0.17050568656506782</v>
      </c>
      <c r="BA70" s="15">
        <f t="shared" si="38"/>
        <v>-0.17892546937390463</v>
      </c>
      <c r="BB70" s="15">
        <f t="shared" ref="BB70" si="44">BB46/$AP46-1</f>
        <v>-0.16923924707501337</v>
      </c>
      <c r="BC70" s="15" t="e">
        <f t="shared" si="38"/>
        <v>#REF!</v>
      </c>
      <c r="BD70" s="15" t="e">
        <f t="shared" si="38"/>
        <v>#REF!</v>
      </c>
      <c r="BE70" s="15" t="e">
        <f t="shared" si="38"/>
        <v>#REF!</v>
      </c>
      <c r="BF70" s="25"/>
      <c r="BG70" s="25"/>
    </row>
    <row r="71" spans="1:59" s="26" customFormat="1">
      <c r="A71" s="108"/>
      <c r="B71" s="43"/>
      <c r="C71" s="43"/>
      <c r="D71" s="43"/>
      <c r="E71" s="43"/>
      <c r="F71" s="43"/>
      <c r="G71" s="43"/>
      <c r="H71" s="43"/>
      <c r="I71" s="43"/>
      <c r="J71" s="43"/>
      <c r="K71" s="43"/>
      <c r="L71" s="43"/>
      <c r="M71" s="43"/>
      <c r="N71" s="43"/>
      <c r="O71" s="43"/>
      <c r="P71" s="555"/>
      <c r="U71" s="1"/>
      <c r="V71" s="43"/>
      <c r="W71" s="1"/>
      <c r="X71" s="1"/>
      <c r="Y71" s="342" t="s">
        <v>288</v>
      </c>
      <c r="Z71" s="29"/>
      <c r="AA71" s="144"/>
      <c r="AB71" s="145"/>
      <c r="AC71" s="145"/>
      <c r="AD71" s="145"/>
      <c r="AE71" s="145"/>
      <c r="AF71" s="145"/>
      <c r="AG71" s="145"/>
      <c r="AH71" s="145"/>
      <c r="AI71" s="145"/>
      <c r="AJ71" s="145"/>
      <c r="AK71" s="145"/>
      <c r="AL71" s="145"/>
      <c r="AM71" s="145"/>
      <c r="AN71" s="145"/>
      <c r="AO71" s="145"/>
      <c r="AP71" s="788">
        <f t="shared" si="38"/>
        <v>0</v>
      </c>
      <c r="AQ71" s="15">
        <f t="shared" si="38"/>
        <v>-5.5163640506226908E-2</v>
      </c>
      <c r="AR71" s="15">
        <f t="shared" si="38"/>
        <v>-3.6972582889296501E-2</v>
      </c>
      <c r="AS71" s="788">
        <f t="shared" si="38"/>
        <v>6.3889812580084637E-3</v>
      </c>
      <c r="AT71" s="15">
        <f t="shared" si="38"/>
        <v>-0.10919818941955284</v>
      </c>
      <c r="AU71" s="15">
        <f t="shared" si="38"/>
        <v>-9.2843522213884366E-2</v>
      </c>
      <c r="AV71" s="15">
        <f t="shared" si="38"/>
        <v>-0.11442671081776856</v>
      </c>
      <c r="AW71" s="15">
        <f t="shared" si="38"/>
        <v>-5.7365318943045529E-2</v>
      </c>
      <c r="AX71" s="15">
        <f t="shared" si="38"/>
        <v>-7.1843168271100488E-2</v>
      </c>
      <c r="AY71" s="15">
        <f t="shared" si="39"/>
        <v>-9.9055267415937842E-2</v>
      </c>
      <c r="AZ71" s="15">
        <f t="shared" si="39"/>
        <v>-8.4641809748029706E-2</v>
      </c>
      <c r="BA71" s="15">
        <f t="shared" si="38"/>
        <v>-6.2154130941279195E-2</v>
      </c>
      <c r="BB71" s="15">
        <f t="shared" ref="BB71" si="45">BB47/$AP47-1</f>
        <v>-5.7360564395482871E-2</v>
      </c>
      <c r="BC71" s="15">
        <f t="shared" si="38"/>
        <v>-1</v>
      </c>
      <c r="BD71" s="15">
        <f t="shared" si="38"/>
        <v>-1</v>
      </c>
      <c r="BE71" s="15">
        <f t="shared" si="38"/>
        <v>-1</v>
      </c>
      <c r="BF71" s="25"/>
      <c r="BG71" s="25"/>
    </row>
    <row r="72" spans="1:59" s="26" customFormat="1" ht="19.5" thickBot="1">
      <c r="A72" s="108"/>
      <c r="B72" s="43"/>
      <c r="C72" s="43"/>
      <c r="D72" s="43"/>
      <c r="E72" s="43"/>
      <c r="F72" s="43"/>
      <c r="G72" s="43"/>
      <c r="H72" s="43"/>
      <c r="I72" s="43"/>
      <c r="J72" s="43"/>
      <c r="K72" s="43"/>
      <c r="L72" s="43"/>
      <c r="M72" s="43"/>
      <c r="N72" s="43"/>
      <c r="O72" s="43"/>
      <c r="P72" s="555"/>
      <c r="U72" s="1"/>
      <c r="V72" s="43"/>
      <c r="W72" s="1"/>
      <c r="X72" s="1"/>
      <c r="Y72" s="343" t="s">
        <v>289</v>
      </c>
      <c r="Z72" s="30"/>
      <c r="AA72" s="146"/>
      <c r="AB72" s="147"/>
      <c r="AC72" s="147"/>
      <c r="AD72" s="147"/>
      <c r="AE72" s="147"/>
      <c r="AF72" s="147"/>
      <c r="AG72" s="147"/>
      <c r="AH72" s="147"/>
      <c r="AI72" s="147"/>
      <c r="AJ72" s="147"/>
      <c r="AK72" s="147"/>
      <c r="AL72" s="147"/>
      <c r="AM72" s="147"/>
      <c r="AN72" s="147"/>
      <c r="AO72" s="147"/>
      <c r="AP72" s="790">
        <f t="shared" si="38"/>
        <v>0</v>
      </c>
      <c r="AQ72" s="16">
        <f t="shared" si="38"/>
        <v>-1.5177106396409346E-2</v>
      </c>
      <c r="AR72" s="16">
        <f t="shared" si="38"/>
        <v>-1.1075243986009009E-2</v>
      </c>
      <c r="AS72" s="16">
        <f t="shared" si="38"/>
        <v>-0.10378220992489462</v>
      </c>
      <c r="AT72" s="16">
        <f t="shared" si="38"/>
        <v>-0.18008461205989135</v>
      </c>
      <c r="AU72" s="16">
        <f t="shared" si="38"/>
        <v>-0.20180653392799142</v>
      </c>
      <c r="AV72" s="16">
        <f t="shared" si="38"/>
        <v>-0.22751140780396761</v>
      </c>
      <c r="AW72" s="16">
        <f t="shared" si="38"/>
        <v>-0.22455960683310539</v>
      </c>
      <c r="AX72" s="16">
        <f t="shared" si="38"/>
        <v>-0.22277717989554002</v>
      </c>
      <c r="AY72" s="16">
        <f t="shared" si="39"/>
        <v>-0.24560072523840593</v>
      </c>
      <c r="AZ72" s="16">
        <f t="shared" si="39"/>
        <v>-0.25744455672903377</v>
      </c>
      <c r="BA72" s="16">
        <f t="shared" si="38"/>
        <v>-0.27185909139862752</v>
      </c>
      <c r="BB72" s="16">
        <f t="shared" ref="BB72" si="46">BB48/$AP48-1</f>
        <v>-0.28416619261272058</v>
      </c>
      <c r="BC72" s="16" t="e">
        <f t="shared" si="38"/>
        <v>#REF!</v>
      </c>
      <c r="BD72" s="16" t="e">
        <f t="shared" si="38"/>
        <v>#REF!</v>
      </c>
      <c r="BE72" s="16" t="e">
        <f t="shared" si="38"/>
        <v>#REF!</v>
      </c>
      <c r="BF72" s="27"/>
      <c r="BG72" s="27"/>
    </row>
    <row r="73" spans="1:59" s="26" customFormat="1" ht="15" thickTop="1">
      <c r="A73" s="108"/>
      <c r="B73" s="43"/>
      <c r="C73" s="43"/>
      <c r="D73" s="43"/>
      <c r="E73" s="43"/>
      <c r="F73" s="43"/>
      <c r="G73" s="43"/>
      <c r="H73" s="43"/>
      <c r="I73" s="43"/>
      <c r="J73" s="43"/>
      <c r="K73" s="43"/>
      <c r="L73" s="43"/>
      <c r="M73" s="43"/>
      <c r="N73" s="43"/>
      <c r="O73" s="43"/>
      <c r="P73" s="555"/>
      <c r="U73" s="1"/>
      <c r="V73" s="43"/>
      <c r="W73" s="1"/>
      <c r="X73" s="1"/>
      <c r="Y73" s="344" t="s">
        <v>290</v>
      </c>
      <c r="Z73" s="31"/>
      <c r="AA73" s="148"/>
      <c r="AB73" s="149"/>
      <c r="AC73" s="149"/>
      <c r="AD73" s="149"/>
      <c r="AE73" s="149"/>
      <c r="AF73" s="149"/>
      <c r="AG73" s="149"/>
      <c r="AH73" s="149"/>
      <c r="AI73" s="149"/>
      <c r="AJ73" s="149"/>
      <c r="AK73" s="149"/>
      <c r="AL73" s="149"/>
      <c r="AM73" s="149"/>
      <c r="AN73" s="149"/>
      <c r="AO73" s="149"/>
      <c r="AP73" s="789">
        <f t="shared" si="38"/>
        <v>0</v>
      </c>
      <c r="AQ73" s="17">
        <f t="shared" si="38"/>
        <v>-1.7510489630804704E-2</v>
      </c>
      <c r="AR73" s="17">
        <f t="shared" si="38"/>
        <v>1.0022861132596095E-2</v>
      </c>
      <c r="AS73" s="17">
        <f t="shared" si="38"/>
        <v>-4.4787870644603878E-2</v>
      </c>
      <c r="AT73" s="17">
        <f t="shared" si="38"/>
        <v>-9.8530078330853366E-2</v>
      </c>
      <c r="AU73" s="17">
        <f t="shared" si="38"/>
        <v>-5.8319778171805337E-2</v>
      </c>
      <c r="AV73" s="17">
        <f t="shared" si="38"/>
        <v>-1.9605356879791813E-2</v>
      </c>
      <c r="AW73" s="17">
        <f t="shared" si="38"/>
        <v>1.2302552811553014E-2</v>
      </c>
      <c r="AX73" s="17">
        <f t="shared" si="38"/>
        <v>1.9153765123314681E-2</v>
      </c>
      <c r="AY73" s="17">
        <f t="shared" si="39"/>
        <v>-1.9603865846253732E-2</v>
      </c>
      <c r="AZ73" s="17">
        <f>AZ49/$AP49-1</f>
        <v>-5.0439722768878981E-2</v>
      </c>
      <c r="BA73" s="17">
        <f t="shared" si="38"/>
        <v>-6.574185035594915E-2</v>
      </c>
      <c r="BB73" s="17">
        <f t="shared" ref="BB73" si="47">BB49/$AP49-1</f>
        <v>-7.7529459106301712E-2</v>
      </c>
      <c r="BC73" s="17" t="e">
        <f t="shared" si="38"/>
        <v>#REF!</v>
      </c>
      <c r="BD73" s="17" t="e">
        <f t="shared" si="38"/>
        <v>#REF!</v>
      </c>
      <c r="BE73" s="17" t="e">
        <f t="shared" si="38"/>
        <v>#REF!</v>
      </c>
      <c r="BF73" s="28"/>
      <c r="BG73" s="28"/>
    </row>
    <row r="74" spans="1:59" s="26" customFormat="1">
      <c r="A74" s="108"/>
      <c r="B74" s="43"/>
      <c r="C74" s="43"/>
      <c r="D74" s="43"/>
      <c r="E74" s="43"/>
      <c r="F74" s="43"/>
      <c r="G74" s="43"/>
      <c r="H74" s="43"/>
      <c r="I74" s="43"/>
      <c r="J74" s="43"/>
      <c r="K74" s="43"/>
      <c r="L74" s="43"/>
      <c r="M74" s="43"/>
      <c r="N74" s="43"/>
      <c r="O74" s="43"/>
      <c r="P74" s="555"/>
      <c r="U74" s="1"/>
      <c r="V74" s="43"/>
      <c r="W74" s="1"/>
      <c r="X74" s="1"/>
      <c r="Y74" s="43"/>
      <c r="Z74" s="1"/>
      <c r="AA74" s="555"/>
      <c r="AB74" s="556"/>
      <c r="AC74" s="556"/>
      <c r="AD74" s="556"/>
      <c r="AE74" s="556"/>
      <c r="AF74" s="556"/>
      <c r="AG74" s="556"/>
      <c r="AH74" s="556"/>
      <c r="AI74" s="556"/>
      <c r="AJ74" s="556"/>
      <c r="AK74" s="556"/>
      <c r="AL74" s="556"/>
      <c r="AM74" s="556"/>
      <c r="AN74" s="556"/>
      <c r="AO74" s="556"/>
      <c r="AP74" s="47"/>
      <c r="AQ74" s="47"/>
      <c r="AR74" s="47"/>
      <c r="AS74" s="47"/>
      <c r="AT74" s="47"/>
      <c r="AU74" s="47"/>
      <c r="AV74" s="47"/>
      <c r="AW74" s="47"/>
      <c r="AX74" s="47"/>
      <c r="AY74" s="47"/>
      <c r="AZ74" s="47"/>
      <c r="BA74" s="47"/>
      <c r="BB74" s="47"/>
      <c r="BC74" s="47"/>
      <c r="BD74" s="47"/>
      <c r="BE74" s="47"/>
      <c r="BF74" s="45"/>
      <c r="BG74" s="45"/>
    </row>
    <row r="75" spans="1:59">
      <c r="A75" s="108"/>
      <c r="B75" s="43"/>
      <c r="C75" s="43"/>
      <c r="D75" s="43"/>
      <c r="E75" s="43"/>
      <c r="F75" s="43"/>
      <c r="G75" s="43"/>
      <c r="H75" s="43"/>
      <c r="I75" s="43"/>
      <c r="J75" s="43"/>
      <c r="K75" s="43"/>
      <c r="L75" s="43"/>
      <c r="M75" s="43"/>
      <c r="N75" s="43"/>
      <c r="O75" s="43"/>
      <c r="P75" s="108"/>
      <c r="V75" s="43"/>
      <c r="Y75" s="417" t="s">
        <v>293</v>
      </c>
    </row>
    <row r="76" spans="1:59">
      <c r="A76" s="108"/>
      <c r="B76" s="43"/>
      <c r="C76" s="43"/>
      <c r="D76" s="43"/>
      <c r="E76" s="43"/>
      <c r="F76" s="43"/>
      <c r="G76" s="43"/>
      <c r="H76" s="43"/>
      <c r="I76" s="43"/>
      <c r="J76" s="43"/>
      <c r="K76" s="43"/>
      <c r="L76" s="43"/>
      <c r="M76" s="43"/>
      <c r="N76" s="43"/>
      <c r="O76" s="43"/>
      <c r="P76" s="611"/>
      <c r="V76" s="43"/>
      <c r="Y76" s="397" t="s">
        <v>249</v>
      </c>
      <c r="Z76" s="80"/>
      <c r="AA76" s="10">
        <v>1990</v>
      </c>
      <c r="AB76" s="10">
        <f t="shared" ref="AB76:BE76" si="48">AA76+1</f>
        <v>1991</v>
      </c>
      <c r="AC76" s="10">
        <f t="shared" si="48"/>
        <v>1992</v>
      </c>
      <c r="AD76" s="10">
        <f t="shared" si="48"/>
        <v>1993</v>
      </c>
      <c r="AE76" s="10">
        <f t="shared" si="48"/>
        <v>1994</v>
      </c>
      <c r="AF76" s="10">
        <f t="shared" si="48"/>
        <v>1995</v>
      </c>
      <c r="AG76" s="10">
        <f t="shared" si="48"/>
        <v>1996</v>
      </c>
      <c r="AH76" s="10">
        <f t="shared" si="48"/>
        <v>1997</v>
      </c>
      <c r="AI76" s="10">
        <f t="shared" si="48"/>
        <v>1998</v>
      </c>
      <c r="AJ76" s="10">
        <f t="shared" si="48"/>
        <v>1999</v>
      </c>
      <c r="AK76" s="10">
        <f t="shared" si="48"/>
        <v>2000</v>
      </c>
      <c r="AL76" s="10">
        <f t="shared" si="48"/>
        <v>2001</v>
      </c>
      <c r="AM76" s="10">
        <f t="shared" si="48"/>
        <v>2002</v>
      </c>
      <c r="AN76" s="10">
        <f t="shared" si="48"/>
        <v>2003</v>
      </c>
      <c r="AO76" s="10">
        <f t="shared" si="48"/>
        <v>2004</v>
      </c>
      <c r="AP76" s="10">
        <f t="shared" si="48"/>
        <v>2005</v>
      </c>
      <c r="AQ76" s="10">
        <f t="shared" si="48"/>
        <v>2006</v>
      </c>
      <c r="AR76" s="10">
        <f t="shared" si="48"/>
        <v>2007</v>
      </c>
      <c r="AS76" s="10">
        <f t="shared" si="48"/>
        <v>2008</v>
      </c>
      <c r="AT76" s="10">
        <f t="shared" si="48"/>
        <v>2009</v>
      </c>
      <c r="AU76" s="10">
        <f t="shared" si="48"/>
        <v>2010</v>
      </c>
      <c r="AV76" s="10">
        <f t="shared" si="48"/>
        <v>2011</v>
      </c>
      <c r="AW76" s="10">
        <f t="shared" si="48"/>
        <v>2012</v>
      </c>
      <c r="AX76" s="10">
        <f t="shared" si="48"/>
        <v>2013</v>
      </c>
      <c r="AY76" s="10">
        <f t="shared" si="48"/>
        <v>2014</v>
      </c>
      <c r="AZ76" s="10">
        <f t="shared" si="48"/>
        <v>2015</v>
      </c>
      <c r="BA76" s="10">
        <f t="shared" si="48"/>
        <v>2016</v>
      </c>
      <c r="BB76" s="10">
        <f t="shared" si="48"/>
        <v>2017</v>
      </c>
      <c r="BC76" s="10">
        <f t="shared" si="48"/>
        <v>2018</v>
      </c>
      <c r="BD76" s="10">
        <f t="shared" si="48"/>
        <v>2019</v>
      </c>
      <c r="BE76" s="10">
        <f t="shared" si="48"/>
        <v>2020</v>
      </c>
      <c r="BF76" s="10" t="s">
        <v>250</v>
      </c>
      <c r="BG76" s="10" t="s">
        <v>1</v>
      </c>
    </row>
    <row r="77" spans="1:59">
      <c r="A77" s="108"/>
      <c r="B77" s="43"/>
      <c r="C77" s="43"/>
      <c r="D77" s="43"/>
      <c r="E77" s="43"/>
      <c r="F77" s="43"/>
      <c r="G77" s="43"/>
      <c r="H77" s="43"/>
      <c r="I77" s="43"/>
      <c r="J77" s="43"/>
      <c r="K77" s="43"/>
      <c r="L77" s="43"/>
      <c r="M77" s="43"/>
      <c r="N77" s="43"/>
      <c r="O77" s="43"/>
      <c r="P77" s="555"/>
      <c r="V77" s="43"/>
      <c r="Y77" s="342" t="s">
        <v>282</v>
      </c>
      <c r="Z77" s="29"/>
      <c r="AA77" s="144"/>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788">
        <f t="shared" ref="AX77:BE77" si="49">AX41/$AX41-1</f>
        <v>0</v>
      </c>
      <c r="AY77" s="15">
        <f t="shared" si="49"/>
        <v>-5.034284680704193E-2</v>
      </c>
      <c r="AZ77" s="15">
        <f t="shared" si="49"/>
        <v>-9.7869524442777966E-2</v>
      </c>
      <c r="BA77" s="15">
        <f t="shared" si="49"/>
        <v>-3.5550709987276718E-2</v>
      </c>
      <c r="BB77" s="15">
        <f t="shared" ref="BB77" si="50">BB41/$AX41-1</f>
        <v>-6.168701020349221E-2</v>
      </c>
      <c r="BC77" s="15" t="e">
        <f t="shared" si="49"/>
        <v>#REF!</v>
      </c>
      <c r="BD77" s="15" t="e">
        <f t="shared" si="49"/>
        <v>#REF!</v>
      </c>
      <c r="BE77" s="15" t="e">
        <f t="shared" si="49"/>
        <v>#REF!</v>
      </c>
      <c r="BF77" s="25"/>
      <c r="BG77" s="25"/>
    </row>
    <row r="78" spans="1:59" s="26" customFormat="1">
      <c r="A78" s="108"/>
      <c r="B78" s="43"/>
      <c r="C78" s="43"/>
      <c r="D78" s="43"/>
      <c r="E78" s="43"/>
      <c r="F78" s="43"/>
      <c r="G78" s="43"/>
      <c r="H78" s="43"/>
      <c r="I78" s="43"/>
      <c r="J78" s="43"/>
      <c r="K78" s="43"/>
      <c r="L78" s="43"/>
      <c r="M78" s="43"/>
      <c r="N78" s="43"/>
      <c r="O78" s="43"/>
      <c r="P78" s="555"/>
      <c r="U78" s="1"/>
      <c r="V78" s="43"/>
      <c r="W78" s="1"/>
      <c r="X78" s="1"/>
      <c r="Y78" s="342" t="s">
        <v>283</v>
      </c>
      <c r="Z78" s="29"/>
      <c r="AA78" s="144"/>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788">
        <f t="shared" ref="AX78:AZ84" si="51">AX42/$AX42-1</f>
        <v>0</v>
      </c>
      <c r="AY78" s="15">
        <f t="shared" si="51"/>
        <v>-2.7888599296963079E-2</v>
      </c>
      <c r="AZ78" s="15">
        <f t="shared" si="51"/>
        <v>-5.3389376259389221E-2</v>
      </c>
      <c r="BA78" s="15">
        <f t="shared" ref="BA78:BE85" si="52">BA42/$AX42-1</f>
        <v>-9.739519600417923E-2</v>
      </c>
      <c r="BB78" s="15">
        <f t="shared" si="52"/>
        <v>-0.10823467545424459</v>
      </c>
      <c r="BC78" s="15" t="e">
        <f t="shared" si="52"/>
        <v>#REF!</v>
      </c>
      <c r="BD78" s="15" t="e">
        <f t="shared" si="52"/>
        <v>#REF!</v>
      </c>
      <c r="BE78" s="15" t="e">
        <f t="shared" si="52"/>
        <v>#REF!</v>
      </c>
      <c r="BF78" s="25"/>
      <c r="BG78" s="25"/>
    </row>
    <row r="79" spans="1:59" s="26" customFormat="1">
      <c r="A79" s="108"/>
      <c r="B79" s="43"/>
      <c r="C79" s="43"/>
      <c r="D79" s="43"/>
      <c r="E79" s="43"/>
      <c r="F79" s="43"/>
      <c r="G79" s="43"/>
      <c r="H79" s="43"/>
      <c r="I79" s="43"/>
      <c r="J79" s="43"/>
      <c r="K79" s="43"/>
      <c r="L79" s="43"/>
      <c r="M79" s="43"/>
      <c r="N79" s="43"/>
      <c r="O79" s="43"/>
      <c r="P79" s="555"/>
      <c r="U79" s="1"/>
      <c r="V79" s="43"/>
      <c r="W79" s="1"/>
      <c r="X79" s="1"/>
      <c r="Y79" s="342" t="s">
        <v>284</v>
      </c>
      <c r="Z79" s="29"/>
      <c r="AA79" s="144"/>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788">
        <f t="shared" si="51"/>
        <v>0</v>
      </c>
      <c r="AY79" s="15">
        <f t="shared" si="51"/>
        <v>-2.3078504257677546E-2</v>
      </c>
      <c r="AZ79" s="15">
        <f t="shared" si="51"/>
        <v>-2.8650393988229217E-2</v>
      </c>
      <c r="BA79" s="15">
        <f t="shared" si="52"/>
        <v>-3.8073406851104052E-2</v>
      </c>
      <c r="BB79" s="15">
        <f t="shared" si="52"/>
        <v>-4.6233260813622556E-2</v>
      </c>
      <c r="BC79" s="15">
        <f t="shared" si="52"/>
        <v>-1</v>
      </c>
      <c r="BD79" s="15">
        <f t="shared" si="52"/>
        <v>-1</v>
      </c>
      <c r="BE79" s="15">
        <f t="shared" si="52"/>
        <v>-1</v>
      </c>
      <c r="BF79" s="25"/>
      <c r="BG79" s="25"/>
    </row>
    <row r="80" spans="1:59" s="26" customFormat="1">
      <c r="A80" s="108"/>
      <c r="B80" s="43"/>
      <c r="C80" s="43"/>
      <c r="D80" s="43"/>
      <c r="E80" s="43"/>
      <c r="F80" s="43"/>
      <c r="G80" s="43"/>
      <c r="H80" s="43"/>
      <c r="I80" s="43"/>
      <c r="J80" s="43"/>
      <c r="K80" s="43"/>
      <c r="L80" s="43"/>
      <c r="M80" s="43"/>
      <c r="N80" s="43"/>
      <c r="O80" s="43"/>
      <c r="P80" s="555"/>
      <c r="U80" s="1"/>
      <c r="V80" s="43"/>
      <c r="W80" s="1"/>
      <c r="X80" s="1"/>
      <c r="Y80" s="342" t="s">
        <v>285</v>
      </c>
      <c r="Z80" s="29"/>
      <c r="AA80" s="144"/>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788">
        <f t="shared" si="51"/>
        <v>0</v>
      </c>
      <c r="AY80" s="15">
        <f t="shared" si="51"/>
        <v>-5.3681975900417123E-2</v>
      </c>
      <c r="AZ80" s="15">
        <f t="shared" si="51"/>
        <v>-6.9974432857434876E-2</v>
      </c>
      <c r="BA80" s="15">
        <f t="shared" si="52"/>
        <v>-0.4244918073430386</v>
      </c>
      <c r="BB80" s="15">
        <f t="shared" si="52"/>
        <v>-0.42762250661552381</v>
      </c>
      <c r="BC80" s="15" t="e">
        <f t="shared" si="52"/>
        <v>#REF!</v>
      </c>
      <c r="BD80" s="15" t="e">
        <f t="shared" si="52"/>
        <v>#REF!</v>
      </c>
      <c r="BE80" s="15" t="e">
        <f t="shared" si="52"/>
        <v>#REF!</v>
      </c>
      <c r="BF80" s="25"/>
      <c r="BG80" s="25"/>
    </row>
    <row r="81" spans="1:59" s="26" customFormat="1">
      <c r="A81" s="108"/>
      <c r="B81" s="43"/>
      <c r="C81" s="43"/>
      <c r="D81" s="43"/>
      <c r="E81" s="43"/>
      <c r="F81" s="43"/>
      <c r="G81" s="43"/>
      <c r="H81" s="43"/>
      <c r="I81" s="43"/>
      <c r="J81" s="43"/>
      <c r="K81" s="43"/>
      <c r="L81" s="43"/>
      <c r="M81" s="43"/>
      <c r="N81" s="43"/>
      <c r="O81" s="43"/>
      <c r="P81" s="555"/>
      <c r="U81" s="1"/>
      <c r="V81" s="43"/>
      <c r="W81" s="1"/>
      <c r="X81" s="1"/>
      <c r="Y81" s="342" t="s">
        <v>286</v>
      </c>
      <c r="Z81" s="29"/>
      <c r="AA81" s="144"/>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788">
        <f t="shared" si="51"/>
        <v>0</v>
      </c>
      <c r="AY81" s="15">
        <f t="shared" si="51"/>
        <v>-3.8239612756417518E-2</v>
      </c>
      <c r="AZ81" s="15">
        <f t="shared" si="51"/>
        <v>-8.1713469261423644E-2</v>
      </c>
      <c r="BA81" s="15">
        <f t="shared" si="52"/>
        <v>-7.6358716875910893E-2</v>
      </c>
      <c r="BB81" s="15">
        <f t="shared" si="52"/>
        <v>-1.7496385358870992E-2</v>
      </c>
      <c r="BC81" s="15">
        <f t="shared" si="52"/>
        <v>-1</v>
      </c>
      <c r="BD81" s="15">
        <f t="shared" si="52"/>
        <v>-1</v>
      </c>
      <c r="BE81" s="15">
        <f t="shared" si="52"/>
        <v>-1</v>
      </c>
      <c r="BF81" s="25"/>
      <c r="BG81" s="25"/>
    </row>
    <row r="82" spans="1:59" s="26" customFormat="1">
      <c r="A82" s="108"/>
      <c r="B82" s="43"/>
      <c r="C82" s="43"/>
      <c r="D82" s="43"/>
      <c r="E82" s="43"/>
      <c r="F82" s="43"/>
      <c r="G82" s="43"/>
      <c r="H82" s="43"/>
      <c r="I82" s="43"/>
      <c r="J82" s="43"/>
      <c r="K82" s="43"/>
      <c r="L82" s="43"/>
      <c r="M82" s="43"/>
      <c r="N82" s="43"/>
      <c r="O82" s="43"/>
      <c r="P82" s="555"/>
      <c r="U82" s="1"/>
      <c r="V82" s="43"/>
      <c r="W82" s="1"/>
      <c r="X82" s="1"/>
      <c r="Y82" s="342" t="s">
        <v>287</v>
      </c>
      <c r="Z82" s="29"/>
      <c r="AA82" s="144"/>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788">
        <f t="shared" si="51"/>
        <v>0</v>
      </c>
      <c r="AY82" s="15">
        <f t="shared" si="51"/>
        <v>-1.2445229634807431E-2</v>
      </c>
      <c r="AZ82" s="15">
        <f t="shared" si="51"/>
        <v>-3.9289901184491938E-2</v>
      </c>
      <c r="BA82" s="15">
        <f t="shared" si="52"/>
        <v>-4.9041589946270614E-2</v>
      </c>
      <c r="BB82" s="15">
        <f t="shared" si="52"/>
        <v>-3.7823126562980813E-2</v>
      </c>
      <c r="BC82" s="15" t="e">
        <f t="shared" si="52"/>
        <v>#REF!</v>
      </c>
      <c r="BD82" s="15" t="e">
        <f t="shared" si="52"/>
        <v>#REF!</v>
      </c>
      <c r="BE82" s="15" t="e">
        <f t="shared" si="52"/>
        <v>#REF!</v>
      </c>
      <c r="BF82" s="25"/>
      <c r="BG82" s="25"/>
    </row>
    <row r="83" spans="1:59" s="26" customFormat="1">
      <c r="A83" s="108"/>
      <c r="B83" s="43"/>
      <c r="C83" s="43"/>
      <c r="D83" s="43"/>
      <c r="E83" s="43"/>
      <c r="F83" s="43"/>
      <c r="G83" s="43"/>
      <c r="H83" s="43"/>
      <c r="I83" s="43"/>
      <c r="J83" s="43"/>
      <c r="K83" s="43"/>
      <c r="L83" s="43"/>
      <c r="M83" s="43"/>
      <c r="N83" s="43"/>
      <c r="O83" s="43"/>
      <c r="P83" s="555"/>
      <c r="U83" s="1"/>
      <c r="V83" s="43"/>
      <c r="W83" s="1"/>
      <c r="X83" s="1"/>
      <c r="Y83" s="342" t="s">
        <v>288</v>
      </c>
      <c r="Z83" s="29"/>
      <c r="AA83" s="144"/>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788">
        <f t="shared" si="51"/>
        <v>0</v>
      </c>
      <c r="AY83" s="15">
        <f t="shared" si="51"/>
        <v>-2.93184278934292E-2</v>
      </c>
      <c r="AZ83" s="15">
        <f t="shared" si="51"/>
        <v>-1.3789309133337757E-2</v>
      </c>
      <c r="BA83" s="15">
        <f t="shared" si="52"/>
        <v>1.0439008795284366E-2</v>
      </c>
      <c r="BB83" s="15">
        <f t="shared" si="52"/>
        <v>1.5603617169568818E-2</v>
      </c>
      <c r="BC83" s="15">
        <f t="shared" si="52"/>
        <v>-1</v>
      </c>
      <c r="BD83" s="15">
        <f t="shared" si="52"/>
        <v>-1</v>
      </c>
      <c r="BE83" s="15">
        <f t="shared" si="52"/>
        <v>-1</v>
      </c>
      <c r="BF83" s="25"/>
      <c r="BG83" s="25"/>
    </row>
    <row r="84" spans="1:59" s="26" customFormat="1" ht="19.5" thickBot="1">
      <c r="A84" s="108"/>
      <c r="B84" s="43"/>
      <c r="C84" s="43"/>
      <c r="D84" s="43"/>
      <c r="E84" s="43"/>
      <c r="F84" s="43"/>
      <c r="G84" s="43"/>
      <c r="H84" s="43"/>
      <c r="I84" s="43"/>
      <c r="J84" s="43"/>
      <c r="K84" s="43"/>
      <c r="L84" s="43"/>
      <c r="M84" s="43"/>
      <c r="N84" s="43"/>
      <c r="O84" s="43"/>
      <c r="P84" s="555"/>
      <c r="U84" s="1"/>
      <c r="V84" s="43"/>
      <c r="W84" s="1"/>
      <c r="X84" s="1"/>
      <c r="Y84" s="343" t="s">
        <v>289</v>
      </c>
      <c r="Z84" s="30"/>
      <c r="AA84" s="146"/>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790">
        <f t="shared" si="51"/>
        <v>0</v>
      </c>
      <c r="AY84" s="16">
        <f t="shared" si="51"/>
        <v>-2.9365511089597729E-2</v>
      </c>
      <c r="AZ84" s="16">
        <f t="shared" si="51"/>
        <v>-4.4604167475209233E-2</v>
      </c>
      <c r="BA84" s="16">
        <f t="shared" si="52"/>
        <v>-6.3150373655383341E-2</v>
      </c>
      <c r="BB84" s="16">
        <f t="shared" si="52"/>
        <v>-7.8985087839970824E-2</v>
      </c>
      <c r="BC84" s="16" t="e">
        <f t="shared" si="52"/>
        <v>#REF!</v>
      </c>
      <c r="BD84" s="16" t="e">
        <f t="shared" si="52"/>
        <v>#REF!</v>
      </c>
      <c r="BE84" s="16" t="e">
        <f t="shared" si="52"/>
        <v>#REF!</v>
      </c>
      <c r="BF84" s="27"/>
      <c r="BG84" s="27"/>
    </row>
    <row r="85" spans="1:59" s="26" customFormat="1" ht="15" thickTop="1">
      <c r="A85" s="108"/>
      <c r="B85" s="43"/>
      <c r="C85" s="43"/>
      <c r="D85" s="43"/>
      <c r="E85" s="43"/>
      <c r="F85" s="43"/>
      <c r="G85" s="43"/>
      <c r="H85" s="43"/>
      <c r="I85" s="43"/>
      <c r="J85" s="43"/>
      <c r="K85" s="43"/>
      <c r="L85" s="43"/>
      <c r="M85" s="43"/>
      <c r="N85" s="43"/>
      <c r="O85" s="43"/>
      <c r="P85" s="555"/>
      <c r="U85" s="1"/>
      <c r="V85" s="43"/>
      <c r="W85" s="1"/>
      <c r="X85" s="1"/>
      <c r="Y85" s="344" t="s">
        <v>290</v>
      </c>
      <c r="Z85" s="31"/>
      <c r="AA85" s="148"/>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789">
        <f>AX49/$AX49-1</f>
        <v>0</v>
      </c>
      <c r="AY85" s="17">
        <f>AY49/$AX49-1</f>
        <v>-3.8029228067345655E-2</v>
      </c>
      <c r="AZ85" s="17">
        <f>AZ49/$AX49-1</f>
        <v>-6.82855622711388E-2</v>
      </c>
      <c r="BA85" s="17">
        <f t="shared" si="52"/>
        <v>-8.3300104836478428E-2</v>
      </c>
      <c r="BB85" s="17">
        <f>BB49/$AX49-1</f>
        <v>-9.4866179705393239E-2</v>
      </c>
      <c r="BC85" s="17" t="e">
        <f t="shared" si="52"/>
        <v>#REF!</v>
      </c>
      <c r="BD85" s="17" t="e">
        <f t="shared" si="52"/>
        <v>#REF!</v>
      </c>
      <c r="BE85" s="17" t="e">
        <f t="shared" si="52"/>
        <v>#REF!</v>
      </c>
      <c r="BF85" s="28"/>
      <c r="BG85" s="28"/>
    </row>
    <row r="86" spans="1:59" s="26" customFormat="1">
      <c r="A86" s="108"/>
      <c r="B86" s="43"/>
      <c r="C86" s="43"/>
      <c r="D86" s="43"/>
      <c r="E86" s="43"/>
      <c r="F86" s="43"/>
      <c r="G86" s="43"/>
      <c r="H86" s="43"/>
      <c r="I86" s="43"/>
      <c r="J86" s="43"/>
      <c r="K86" s="43"/>
      <c r="L86" s="43"/>
      <c r="M86" s="43"/>
      <c r="N86" s="43"/>
      <c r="O86" s="43"/>
      <c r="P86" s="108"/>
      <c r="U86" s="1"/>
      <c r="V86" s="43"/>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row>
    <row r="87" spans="1:59" s="26" customFormat="1">
      <c r="A87" s="108"/>
      <c r="B87" s="43"/>
      <c r="C87" s="43"/>
      <c r="D87" s="43"/>
      <c r="E87" s="43"/>
      <c r="F87" s="43"/>
      <c r="G87" s="43"/>
      <c r="H87" s="43"/>
      <c r="I87" s="43"/>
      <c r="J87" s="43"/>
      <c r="K87" s="43"/>
      <c r="L87" s="43"/>
      <c r="M87" s="43"/>
      <c r="N87" s="43"/>
      <c r="O87" s="43"/>
      <c r="P87" s="108"/>
      <c r="U87" s="1"/>
      <c r="V87" s="43"/>
      <c r="W87" s="1"/>
      <c r="X87" s="1"/>
      <c r="Y87" s="417" t="s">
        <v>294</v>
      </c>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row>
    <row r="88" spans="1:59">
      <c r="A88" s="108"/>
      <c r="B88" s="43"/>
      <c r="C88" s="43"/>
      <c r="D88" s="43"/>
      <c r="E88" s="43"/>
      <c r="F88" s="43"/>
      <c r="G88" s="43"/>
      <c r="H88" s="43"/>
      <c r="I88" s="43"/>
      <c r="J88" s="43"/>
      <c r="K88" s="43"/>
      <c r="L88" s="43"/>
      <c r="M88" s="43"/>
      <c r="N88" s="43"/>
      <c r="O88" s="43"/>
      <c r="P88" s="611"/>
      <c r="V88" s="43"/>
      <c r="Y88" s="397" t="s">
        <v>249</v>
      </c>
      <c r="Z88" s="80"/>
      <c r="AA88" s="10">
        <v>1990</v>
      </c>
      <c r="AB88" s="10">
        <f t="shared" ref="AB88:BE88" si="53">AA88+1</f>
        <v>1991</v>
      </c>
      <c r="AC88" s="10">
        <f t="shared" si="53"/>
        <v>1992</v>
      </c>
      <c r="AD88" s="10">
        <f t="shared" si="53"/>
        <v>1993</v>
      </c>
      <c r="AE88" s="10">
        <f t="shared" si="53"/>
        <v>1994</v>
      </c>
      <c r="AF88" s="10">
        <f t="shared" si="53"/>
        <v>1995</v>
      </c>
      <c r="AG88" s="10">
        <f t="shared" si="53"/>
        <v>1996</v>
      </c>
      <c r="AH88" s="10">
        <f t="shared" si="53"/>
        <v>1997</v>
      </c>
      <c r="AI88" s="10">
        <f t="shared" si="53"/>
        <v>1998</v>
      </c>
      <c r="AJ88" s="10">
        <f t="shared" si="53"/>
        <v>1999</v>
      </c>
      <c r="AK88" s="10">
        <f t="shared" si="53"/>
        <v>2000</v>
      </c>
      <c r="AL88" s="10">
        <f t="shared" si="53"/>
        <v>2001</v>
      </c>
      <c r="AM88" s="10">
        <f t="shared" si="53"/>
        <v>2002</v>
      </c>
      <c r="AN88" s="10">
        <f t="shared" si="53"/>
        <v>2003</v>
      </c>
      <c r="AO88" s="10">
        <f t="shared" si="53"/>
        <v>2004</v>
      </c>
      <c r="AP88" s="10">
        <f t="shared" si="53"/>
        <v>2005</v>
      </c>
      <c r="AQ88" s="10">
        <f t="shared" si="53"/>
        <v>2006</v>
      </c>
      <c r="AR88" s="10">
        <f t="shared" si="53"/>
        <v>2007</v>
      </c>
      <c r="AS88" s="10">
        <f t="shared" si="53"/>
        <v>2008</v>
      </c>
      <c r="AT88" s="10">
        <f t="shared" si="53"/>
        <v>2009</v>
      </c>
      <c r="AU88" s="10">
        <f t="shared" si="53"/>
        <v>2010</v>
      </c>
      <c r="AV88" s="10">
        <f t="shared" si="53"/>
        <v>2011</v>
      </c>
      <c r="AW88" s="10">
        <f t="shared" si="53"/>
        <v>2012</v>
      </c>
      <c r="AX88" s="10">
        <f t="shared" si="53"/>
        <v>2013</v>
      </c>
      <c r="AY88" s="10">
        <f t="shared" si="53"/>
        <v>2014</v>
      </c>
      <c r="AZ88" s="10">
        <f t="shared" si="53"/>
        <v>2015</v>
      </c>
      <c r="BA88" s="10">
        <f t="shared" si="53"/>
        <v>2016</v>
      </c>
      <c r="BB88" s="10">
        <f t="shared" si="53"/>
        <v>2017</v>
      </c>
      <c r="BC88" s="10">
        <f t="shared" si="53"/>
        <v>2018</v>
      </c>
      <c r="BD88" s="10">
        <f t="shared" si="53"/>
        <v>2019</v>
      </c>
      <c r="BE88" s="10">
        <f t="shared" si="53"/>
        <v>2020</v>
      </c>
      <c r="BF88" s="10" t="s">
        <v>250</v>
      </c>
      <c r="BG88" s="10" t="s">
        <v>1</v>
      </c>
    </row>
    <row r="89" spans="1:59">
      <c r="A89" s="108"/>
      <c r="B89" s="43"/>
      <c r="C89" s="43"/>
      <c r="D89" s="43"/>
      <c r="E89" s="43"/>
      <c r="F89" s="43"/>
      <c r="G89" s="43"/>
      <c r="H89" s="43"/>
      <c r="I89" s="43"/>
      <c r="J89" s="43"/>
      <c r="K89" s="43"/>
      <c r="L89" s="43"/>
      <c r="M89" s="43"/>
      <c r="N89" s="43"/>
      <c r="O89" s="43"/>
      <c r="P89" s="555"/>
      <c r="V89" s="43"/>
      <c r="Y89" s="342" t="s">
        <v>282</v>
      </c>
      <c r="Z89" s="29"/>
      <c r="AA89" s="29"/>
      <c r="AB89" s="788">
        <f>AB41/AA41-1</f>
        <v>3.8325285269542597E-3</v>
      </c>
      <c r="AC89" s="15">
        <f t="shared" ref="AC89:BB89" si="54">AC41/AB41-1</f>
        <v>1.5433301596479376E-2</v>
      </c>
      <c r="AD89" s="15">
        <f t="shared" si="54"/>
        <v>-4.6041664740206101E-2</v>
      </c>
      <c r="AE89" s="15">
        <f t="shared" si="54"/>
        <v>0.1002926335167349</v>
      </c>
      <c r="AF89" s="15">
        <f t="shared" si="54"/>
        <v>-3.2417606655152587E-2</v>
      </c>
      <c r="AG89" s="788">
        <f t="shared" si="54"/>
        <v>5.2200373022652791E-3</v>
      </c>
      <c r="AH89" s="15">
        <f t="shared" si="54"/>
        <v>-1.3212624750454594E-2</v>
      </c>
      <c r="AI89" s="15">
        <f t="shared" si="54"/>
        <v>-3.6660040373319047E-2</v>
      </c>
      <c r="AJ89" s="15">
        <f t="shared" si="54"/>
        <v>6.1534017015729692E-2</v>
      </c>
      <c r="AK89" s="15">
        <f t="shared" si="54"/>
        <v>2.3293665427857269E-2</v>
      </c>
      <c r="AL89" s="15">
        <f t="shared" si="54"/>
        <v>-2.4131979056318476E-2</v>
      </c>
      <c r="AM89" s="15">
        <f t="shared" si="54"/>
        <v>6.996614209444374E-2</v>
      </c>
      <c r="AN89" s="15">
        <f t="shared" si="54"/>
        <v>4.1774627291230049E-2</v>
      </c>
      <c r="AO89" s="15">
        <f t="shared" si="54"/>
        <v>-1.127438378913459E-2</v>
      </c>
      <c r="AP89" s="15">
        <f t="shared" si="54"/>
        <v>4.9185892687179766E-2</v>
      </c>
      <c r="AQ89" s="15">
        <f t="shared" si="54"/>
        <v>-1.9322233763316765E-2</v>
      </c>
      <c r="AR89" s="15">
        <f t="shared" si="54"/>
        <v>0.12608112389697945</v>
      </c>
      <c r="AS89" s="15">
        <f t="shared" si="54"/>
        <v>-6.5551058068292645E-2</v>
      </c>
      <c r="AT89" s="15">
        <f t="shared" si="54"/>
        <v>-8.8262893843703338E-2</v>
      </c>
      <c r="AU89" s="15">
        <f t="shared" si="54"/>
        <v>6.2573940099607039E-2</v>
      </c>
      <c r="AV89" s="15">
        <f t="shared" si="54"/>
        <v>0.13530134058505316</v>
      </c>
      <c r="AW89" s="15">
        <f t="shared" si="54"/>
        <v>9.4840616193363925E-2</v>
      </c>
      <c r="AX89" s="788">
        <f t="shared" si="54"/>
        <v>-2.3249948361903083E-4</v>
      </c>
      <c r="AY89" s="15">
        <f t="shared" si="54"/>
        <v>-5.034284680704193E-2</v>
      </c>
      <c r="AZ89" s="15">
        <f t="shared" si="54"/>
        <v>-5.0046142943209415E-2</v>
      </c>
      <c r="BA89" s="15">
        <f t="shared" si="54"/>
        <v>6.9079602279269681E-2</v>
      </c>
      <c r="BB89" s="15">
        <f t="shared" si="54"/>
        <v>-2.7099714300034106E-2</v>
      </c>
      <c r="BC89" s="15" t="e">
        <f t="shared" ref="BC89:BC97" si="55">BC41/BB41-1</f>
        <v>#REF!</v>
      </c>
      <c r="BD89" s="15" t="e">
        <f t="shared" ref="BD89:BD97" si="56">BD41/BC41-1</f>
        <v>#REF!</v>
      </c>
      <c r="BE89" s="15" t="e">
        <f t="shared" ref="BE89:BE97" si="57">BE41/BD41-1</f>
        <v>#REF!</v>
      </c>
      <c r="BF89" s="25"/>
      <c r="BG89" s="25"/>
    </row>
    <row r="90" spans="1:59" s="26" customFormat="1">
      <c r="A90" s="108"/>
      <c r="B90" s="43"/>
      <c r="C90" s="43"/>
      <c r="D90" s="43"/>
      <c r="E90" s="43"/>
      <c r="F90" s="43"/>
      <c r="G90" s="43"/>
      <c r="H90" s="43"/>
      <c r="I90" s="43"/>
      <c r="J90" s="43"/>
      <c r="K90" s="43"/>
      <c r="L90" s="43"/>
      <c r="M90" s="43"/>
      <c r="N90" s="43"/>
      <c r="O90" s="43"/>
      <c r="P90" s="555"/>
      <c r="U90" s="1"/>
      <c r="V90" s="43"/>
      <c r="W90" s="1"/>
      <c r="X90" s="1"/>
      <c r="Y90" s="342" t="s">
        <v>283</v>
      </c>
      <c r="Z90" s="29"/>
      <c r="AA90" s="29"/>
      <c r="AB90" s="788">
        <f t="shared" ref="AB90:BB90" si="58">AB42/AA42-1</f>
        <v>-6.5886727061666983E-3</v>
      </c>
      <c r="AC90" s="15">
        <f t="shared" si="58"/>
        <v>-1.4836359608312089E-2</v>
      </c>
      <c r="AD90" s="788">
        <f t="shared" si="58"/>
        <v>4.9221246736363966E-3</v>
      </c>
      <c r="AE90" s="15">
        <f t="shared" si="58"/>
        <v>1.7807044009511719E-2</v>
      </c>
      <c r="AF90" s="15">
        <f t="shared" si="58"/>
        <v>1.8476957632871605E-2</v>
      </c>
      <c r="AG90" s="15">
        <f t="shared" si="58"/>
        <v>1.2178073867848971E-2</v>
      </c>
      <c r="AH90" s="15">
        <f t="shared" si="58"/>
        <v>-1.1191462702473176E-2</v>
      </c>
      <c r="AI90" s="15">
        <f t="shared" si="58"/>
        <v>-6.1599553331846524E-2</v>
      </c>
      <c r="AJ90" s="15">
        <f t="shared" si="58"/>
        <v>1.2651485800879714E-2</v>
      </c>
      <c r="AK90" s="15">
        <f t="shared" si="58"/>
        <v>2.710209126733143E-2</v>
      </c>
      <c r="AL90" s="15">
        <f t="shared" si="58"/>
        <v>-1.6220745668341086E-2</v>
      </c>
      <c r="AM90" s="15">
        <f t="shared" si="58"/>
        <v>1.4175812324858761E-2</v>
      </c>
      <c r="AN90" s="788">
        <f t="shared" si="58"/>
        <v>-1.0059753841124008E-3</v>
      </c>
      <c r="AO90" s="788">
        <f t="shared" si="58"/>
        <v>2.0685579350749883E-3</v>
      </c>
      <c r="AP90" s="15">
        <f t="shared" si="58"/>
        <v>-2.8705392545022912E-2</v>
      </c>
      <c r="AQ90" s="15">
        <f t="shared" si="58"/>
        <v>-9.7512694054898708E-3</v>
      </c>
      <c r="AR90" s="15">
        <f t="shared" si="58"/>
        <v>-1.0145522816575436E-2</v>
      </c>
      <c r="AS90" s="15">
        <f t="shared" si="58"/>
        <v>-8.5538000435210204E-2</v>
      </c>
      <c r="AT90" s="15">
        <f t="shared" si="58"/>
        <v>-4.2451483678169755E-2</v>
      </c>
      <c r="AU90" s="15">
        <f t="shared" si="58"/>
        <v>4.5784274321713392E-2</v>
      </c>
      <c r="AV90" s="788">
        <f t="shared" si="58"/>
        <v>-7.3907459607149839E-3</v>
      </c>
      <c r="AW90" s="788">
        <f t="shared" si="58"/>
        <v>-5.8394445502877312E-3</v>
      </c>
      <c r="AX90" s="15">
        <f t="shared" si="58"/>
        <v>2.2190809603819917E-2</v>
      </c>
      <c r="AY90" s="15">
        <f t="shared" si="58"/>
        <v>-2.7888599296963079E-2</v>
      </c>
      <c r="AZ90" s="15">
        <f t="shared" si="58"/>
        <v>-2.6232360760283013E-2</v>
      </c>
      <c r="BA90" s="15">
        <f t="shared" si="58"/>
        <v>-4.6487772946068762E-2</v>
      </c>
      <c r="BB90" s="15">
        <f t="shared" si="58"/>
        <v>-1.200910897225349E-2</v>
      </c>
      <c r="BC90" s="15" t="e">
        <f t="shared" si="55"/>
        <v>#REF!</v>
      </c>
      <c r="BD90" s="15" t="e">
        <f t="shared" si="56"/>
        <v>#REF!</v>
      </c>
      <c r="BE90" s="15" t="e">
        <f t="shared" si="57"/>
        <v>#REF!</v>
      </c>
      <c r="BF90" s="25"/>
      <c r="BG90" s="25"/>
    </row>
    <row r="91" spans="1:59" s="26" customFormat="1">
      <c r="A91" s="108"/>
      <c r="B91" s="43"/>
      <c r="C91" s="43"/>
      <c r="D91" s="43"/>
      <c r="E91" s="43"/>
      <c r="F91" s="43"/>
      <c r="G91" s="43"/>
      <c r="H91" s="43"/>
      <c r="I91" s="43"/>
      <c r="J91" s="43"/>
      <c r="K91" s="43"/>
      <c r="L91" s="43"/>
      <c r="M91" s="43"/>
      <c r="N91" s="43"/>
      <c r="O91" s="43"/>
      <c r="P91" s="555"/>
      <c r="U91" s="1"/>
      <c r="V91" s="43"/>
      <c r="W91" s="1"/>
      <c r="X91" s="1"/>
      <c r="Y91" s="342" t="s">
        <v>284</v>
      </c>
      <c r="Z91" s="29"/>
      <c r="AA91" s="29"/>
      <c r="AB91" s="15">
        <f t="shared" ref="AB91:BB91" si="59">AB43/AA43-1</f>
        <v>5.8354222986186199E-2</v>
      </c>
      <c r="AC91" s="15">
        <f t="shared" si="59"/>
        <v>3.1375454135283309E-2</v>
      </c>
      <c r="AD91" s="15">
        <f t="shared" si="59"/>
        <v>1.7556019387372279E-2</v>
      </c>
      <c r="AE91" s="15">
        <f t="shared" si="59"/>
        <v>4.2064109093917779E-2</v>
      </c>
      <c r="AF91" s="15">
        <f t="shared" si="59"/>
        <v>4.0531001086943741E-2</v>
      </c>
      <c r="AG91" s="15">
        <f t="shared" si="59"/>
        <v>2.7860320694355067E-2</v>
      </c>
      <c r="AH91" s="788">
        <f t="shared" si="59"/>
        <v>7.2896008530913825E-3</v>
      </c>
      <c r="AI91" s="788">
        <f t="shared" si="59"/>
        <v>-7.1581804776408298E-3</v>
      </c>
      <c r="AJ91" s="15">
        <f t="shared" si="59"/>
        <v>1.6598094320847689E-2</v>
      </c>
      <c r="AK91" s="788">
        <f t="shared" si="59"/>
        <v>-1.2831451862507226E-3</v>
      </c>
      <c r="AL91" s="15">
        <f t="shared" si="59"/>
        <v>1.6596717841531605E-2</v>
      </c>
      <c r="AM91" s="15">
        <f t="shared" si="59"/>
        <v>-1.4096272285850864E-2</v>
      </c>
      <c r="AN91" s="15">
        <f t="shared" si="59"/>
        <v>-1.5828311567774089E-2</v>
      </c>
      <c r="AO91" s="15">
        <f t="shared" si="59"/>
        <v>-2.3768537637980924E-2</v>
      </c>
      <c r="AP91" s="15">
        <f t="shared" si="59"/>
        <v>-2.2550770027376932E-2</v>
      </c>
      <c r="AQ91" s="15">
        <f t="shared" si="59"/>
        <v>-1.1080843101644144E-2</v>
      </c>
      <c r="AR91" s="15">
        <f t="shared" si="59"/>
        <v>-1.161434227152347E-2</v>
      </c>
      <c r="AS91" s="15">
        <f t="shared" si="59"/>
        <v>-3.2655939492360564E-2</v>
      </c>
      <c r="AT91" s="15">
        <f t="shared" si="59"/>
        <v>-1.4560111703180389E-2</v>
      </c>
      <c r="AU91" s="788">
        <f t="shared" si="59"/>
        <v>2.2822526523140763E-3</v>
      </c>
      <c r="AV91" s="15">
        <f t="shared" si="59"/>
        <v>-2.1598620233993171E-2</v>
      </c>
      <c r="AW91" s="788">
        <f t="shared" si="59"/>
        <v>4.1224579999405986E-3</v>
      </c>
      <c r="AX91" s="15">
        <f t="shared" si="59"/>
        <v>-1.3479558423952098E-2</v>
      </c>
      <c r="AY91" s="15">
        <f t="shared" si="59"/>
        <v>-2.3078504257677546E-2</v>
      </c>
      <c r="AZ91" s="788">
        <f t="shared" si="59"/>
        <v>-5.7035184043298104E-3</v>
      </c>
      <c r="BA91" s="15">
        <f t="shared" si="59"/>
        <v>-9.7009488700617874E-3</v>
      </c>
      <c r="BB91" s="788">
        <f t="shared" si="59"/>
        <v>-8.4828239708052422E-3</v>
      </c>
      <c r="BC91" s="15">
        <f t="shared" si="55"/>
        <v>-1</v>
      </c>
      <c r="BD91" s="15" t="e">
        <f t="shared" si="56"/>
        <v>#DIV/0!</v>
      </c>
      <c r="BE91" s="15" t="e">
        <f t="shared" si="57"/>
        <v>#DIV/0!</v>
      </c>
      <c r="BF91" s="25"/>
      <c r="BG91" s="25"/>
    </row>
    <row r="92" spans="1:59" s="26" customFormat="1">
      <c r="A92" s="108"/>
      <c r="B92" s="43"/>
      <c r="C92" s="43"/>
      <c r="D92" s="43"/>
      <c r="E92" s="43"/>
      <c r="F92" s="43"/>
      <c r="G92" s="43"/>
      <c r="H92" s="43"/>
      <c r="I92" s="43"/>
      <c r="J92" s="43"/>
      <c r="K92" s="43"/>
      <c r="L92" s="43"/>
      <c r="M92" s="43"/>
      <c r="N92" s="43"/>
      <c r="O92" s="43"/>
      <c r="P92" s="555"/>
      <c r="U92" s="1"/>
      <c r="V92" s="43"/>
      <c r="W92" s="1"/>
      <c r="X92" s="1"/>
      <c r="Y92" s="342" t="s">
        <v>285</v>
      </c>
      <c r="Z92" s="29"/>
      <c r="AA92" s="29"/>
      <c r="AB92" s="15">
        <f t="shared" ref="AB92:BB92" si="60">AB44/AA44-1</f>
        <v>-1.7381167974222178E-2</v>
      </c>
      <c r="AC92" s="15">
        <f t="shared" si="60"/>
        <v>-1.7392663123361407E-2</v>
      </c>
      <c r="AD92" s="15">
        <f t="shared" si="60"/>
        <v>3.1675327468942083E-2</v>
      </c>
      <c r="AE92" s="15">
        <f t="shared" si="60"/>
        <v>2.0281197515993998E-2</v>
      </c>
      <c r="AF92" s="15">
        <f t="shared" si="60"/>
        <v>3.934804312253859E-2</v>
      </c>
      <c r="AG92" s="15">
        <f t="shared" si="60"/>
        <v>-5.8079051020227701E-2</v>
      </c>
      <c r="AH92" s="15">
        <f t="shared" si="60"/>
        <v>5.8505132260868065E-2</v>
      </c>
      <c r="AI92" s="15">
        <f t="shared" si="60"/>
        <v>5.7645370279098884E-2</v>
      </c>
      <c r="AJ92" s="15">
        <f t="shared" si="60"/>
        <v>4.5336339869812337E-2</v>
      </c>
      <c r="AK92" s="15">
        <f t="shared" si="60"/>
        <v>-1.0868487942657934E-2</v>
      </c>
      <c r="AL92" s="15">
        <f t="shared" si="60"/>
        <v>1.8588944363378213E-2</v>
      </c>
      <c r="AM92" s="15">
        <f t="shared" si="60"/>
        <v>1.6871262244197549E-2</v>
      </c>
      <c r="AN92" s="788">
        <f t="shared" si="60"/>
        <v>-2.5947345404160327E-3</v>
      </c>
      <c r="AO92" s="15">
        <f t="shared" si="60"/>
        <v>5.4123432279032935E-2</v>
      </c>
      <c r="AP92" s="788">
        <f t="shared" si="60"/>
        <v>7.9895727938790184E-3</v>
      </c>
      <c r="AQ92" s="15">
        <f t="shared" si="60"/>
        <v>-2.4661446688533095E-2</v>
      </c>
      <c r="AR92" s="15">
        <f t="shared" si="60"/>
        <v>-9.4232599098868497E-2</v>
      </c>
      <c r="AS92" s="15">
        <f t="shared" si="60"/>
        <v>5.7274958111331653E-2</v>
      </c>
      <c r="AT92" s="15">
        <f t="shared" si="60"/>
        <v>-3.8428653313360761E-2</v>
      </c>
      <c r="AU92" s="15">
        <f t="shared" si="60"/>
        <v>8.4624235895526256E-2</v>
      </c>
      <c r="AV92" s="15">
        <f t="shared" si="60"/>
        <v>2.5526327917562819E-2</v>
      </c>
      <c r="AW92" s="15">
        <f t="shared" si="60"/>
        <v>-5.1609904866301459E-2</v>
      </c>
      <c r="AX92" s="15">
        <f t="shared" si="60"/>
        <v>5.8854871389805385E-2</v>
      </c>
      <c r="AY92" s="15">
        <f t="shared" si="60"/>
        <v>-5.3681975900417123E-2</v>
      </c>
      <c r="AZ92" s="15">
        <f t="shared" si="60"/>
        <v>-1.7216682491617896E-2</v>
      </c>
      <c r="BA92" s="15">
        <f t="shared" si="60"/>
        <v>-0.3811909984096804</v>
      </c>
      <c r="BB92" s="788">
        <f t="shared" si="60"/>
        <v>-5.4398865427643939E-3</v>
      </c>
      <c r="BC92" s="15" t="e">
        <f t="shared" si="55"/>
        <v>#REF!</v>
      </c>
      <c r="BD92" s="15" t="e">
        <f t="shared" si="56"/>
        <v>#REF!</v>
      </c>
      <c r="BE92" s="15" t="e">
        <f t="shared" si="57"/>
        <v>#REF!</v>
      </c>
      <c r="BF92" s="25"/>
      <c r="BG92" s="25"/>
    </row>
    <row r="93" spans="1:59" s="26" customFormat="1">
      <c r="A93" s="108"/>
      <c r="B93" s="43"/>
      <c r="C93" s="43"/>
      <c r="D93" s="43"/>
      <c r="E93" s="43"/>
      <c r="F93" s="43"/>
      <c r="G93" s="43"/>
      <c r="H93" s="43"/>
      <c r="I93" s="43"/>
      <c r="J93" s="43"/>
      <c r="K93" s="43"/>
      <c r="L93" s="43"/>
      <c r="M93" s="43"/>
      <c r="N93" s="43"/>
      <c r="O93" s="43"/>
      <c r="P93" s="555"/>
      <c r="U93" s="1"/>
      <c r="V93" s="43"/>
      <c r="W93" s="1"/>
      <c r="X93" s="1"/>
      <c r="Y93" s="342" t="s">
        <v>286</v>
      </c>
      <c r="Z93" s="29"/>
      <c r="AA93" s="29"/>
      <c r="AB93" s="15">
        <f t="shared" ref="AB93:BB93" si="61">AB45/AA45-1</f>
        <v>1.9498368962505008E-2</v>
      </c>
      <c r="AC93" s="15">
        <f t="shared" si="61"/>
        <v>4.9184744869272379E-2</v>
      </c>
      <c r="AD93" s="15">
        <f t="shared" si="61"/>
        <v>5.5051488213864408E-2</v>
      </c>
      <c r="AE93" s="15">
        <f t="shared" si="61"/>
        <v>-2.7570792426251156E-2</v>
      </c>
      <c r="AF93" s="15">
        <f t="shared" si="61"/>
        <v>5.7083182986495951E-2</v>
      </c>
      <c r="AG93" s="15">
        <f t="shared" si="61"/>
        <v>3.5614077560210289E-2</v>
      </c>
      <c r="AH93" s="15">
        <f t="shared" si="61"/>
        <v>-4.5079354533821947E-2</v>
      </c>
      <c r="AI93" s="788">
        <f t="shared" si="61"/>
        <v>6.7524356328130253E-4</v>
      </c>
      <c r="AJ93" s="15">
        <f t="shared" si="61"/>
        <v>2.7159315670565842E-2</v>
      </c>
      <c r="AK93" s="15">
        <f t="shared" si="61"/>
        <v>5.3032060925366276E-2</v>
      </c>
      <c r="AL93" s="15">
        <f t="shared" si="61"/>
        <v>-5.0855563925023439E-2</v>
      </c>
      <c r="AM93" s="15">
        <f t="shared" si="61"/>
        <v>4.0578121207853535E-2</v>
      </c>
      <c r="AN93" s="15">
        <f t="shared" si="61"/>
        <v>-4.7943312193902909E-2</v>
      </c>
      <c r="AO93" s="788">
        <f t="shared" si="61"/>
        <v>1.3479773883193769E-3</v>
      </c>
      <c r="AP93" s="15">
        <f t="shared" si="61"/>
        <v>3.5130052033599313E-2</v>
      </c>
      <c r="AQ93" s="15">
        <f t="shared" si="61"/>
        <v>-5.9076097294760599E-2</v>
      </c>
      <c r="AR93" s="15">
        <f t="shared" si="61"/>
        <v>-1.1047491611443472E-2</v>
      </c>
      <c r="AS93" s="15">
        <f t="shared" si="61"/>
        <v>-5.6588019988732974E-2</v>
      </c>
      <c r="AT93" s="788">
        <f t="shared" si="61"/>
        <v>-7.0061642390467638E-3</v>
      </c>
      <c r="AU93" s="15">
        <f t="shared" si="61"/>
        <v>4.6679352881748626E-2</v>
      </c>
      <c r="AV93" s="15">
        <f t="shared" si="61"/>
        <v>-2.6110855902286012E-2</v>
      </c>
      <c r="AW93" s="788">
        <f t="shared" si="61"/>
        <v>1.3617257296321128E-3</v>
      </c>
      <c r="AX93" s="15">
        <f t="shared" si="61"/>
        <v>-3.6893632724437353E-2</v>
      </c>
      <c r="AY93" s="15">
        <f t="shared" si="61"/>
        <v>-3.8239612756417518E-2</v>
      </c>
      <c r="AZ93" s="15">
        <f t="shared" si="61"/>
        <v>-4.5202377932826665E-2</v>
      </c>
      <c r="BA93" s="788">
        <f t="shared" si="61"/>
        <v>5.8312435239640248E-3</v>
      </c>
      <c r="BB93" s="15">
        <f t="shared" si="61"/>
        <v>6.3728562800859478E-2</v>
      </c>
      <c r="BC93" s="15">
        <f t="shared" si="55"/>
        <v>-1</v>
      </c>
      <c r="BD93" s="15" t="e">
        <f t="shared" si="56"/>
        <v>#DIV/0!</v>
      </c>
      <c r="BE93" s="15" t="e">
        <f t="shared" si="57"/>
        <v>#DIV/0!</v>
      </c>
      <c r="BF93" s="25"/>
      <c r="BG93" s="25"/>
    </row>
    <row r="94" spans="1:59" s="26" customFormat="1">
      <c r="A94" s="108"/>
      <c r="B94" s="43"/>
      <c r="C94" s="43"/>
      <c r="D94" s="43"/>
      <c r="E94" s="43"/>
      <c r="F94" s="43"/>
      <c r="G94" s="43"/>
      <c r="H94" s="43"/>
      <c r="I94" s="43"/>
      <c r="J94" s="43"/>
      <c r="K94" s="43"/>
      <c r="L94" s="43"/>
      <c r="M94" s="43"/>
      <c r="N94" s="43"/>
      <c r="O94" s="43"/>
      <c r="P94" s="555"/>
      <c r="U94" s="1"/>
      <c r="V94" s="43"/>
      <c r="W94" s="1"/>
      <c r="X94" s="1"/>
      <c r="Y94" s="342" t="s">
        <v>287</v>
      </c>
      <c r="Z94" s="29"/>
      <c r="AA94" s="29"/>
      <c r="AB94" s="15">
        <f t="shared" ref="AB94:BB94" si="62">AB46/AA46-1</f>
        <v>1.7262346335671586E-2</v>
      </c>
      <c r="AC94" s="788">
        <f t="shared" si="62"/>
        <v>-1.0806514112456922E-3</v>
      </c>
      <c r="AD94" s="15">
        <f t="shared" si="62"/>
        <v>-1.9443164359939202E-2</v>
      </c>
      <c r="AE94" s="15">
        <f t="shared" si="62"/>
        <v>2.4291526961619292E-2</v>
      </c>
      <c r="AF94" s="788">
        <f t="shared" si="62"/>
        <v>5.0311933755400329E-3</v>
      </c>
      <c r="AG94" s="788">
        <f t="shared" si="62"/>
        <v>7.8425008671809682E-3</v>
      </c>
      <c r="AH94" s="15">
        <f t="shared" si="62"/>
        <v>-3.8728157874350355E-2</v>
      </c>
      <c r="AI94" s="15">
        <f t="shared" si="62"/>
        <v>-9.401791914296187E-2</v>
      </c>
      <c r="AJ94" s="788">
        <f t="shared" si="62"/>
        <v>4.9367299736766679E-3</v>
      </c>
      <c r="AK94" s="788">
        <f t="shared" si="62"/>
        <v>7.7823359115836155E-3</v>
      </c>
      <c r="AL94" s="15">
        <f t="shared" si="62"/>
        <v>-2.2215592787386829E-2</v>
      </c>
      <c r="AM94" s="15">
        <f t="shared" si="62"/>
        <v>-4.6346942127621804E-2</v>
      </c>
      <c r="AN94" s="15">
        <f t="shared" si="62"/>
        <v>-1.4301539058781843E-2</v>
      </c>
      <c r="AO94" s="788">
        <f t="shared" si="62"/>
        <v>-3.5694550048159801E-4</v>
      </c>
      <c r="AP94" s="15">
        <f t="shared" si="62"/>
        <v>2.0137292607690815E-2</v>
      </c>
      <c r="AQ94" s="788">
        <f t="shared" si="62"/>
        <v>4.6999372635740944E-3</v>
      </c>
      <c r="AR94" s="15">
        <f t="shared" si="62"/>
        <v>-1.4413100899842046E-2</v>
      </c>
      <c r="AS94" s="15">
        <f t="shared" si="62"/>
        <v>-7.7647890836592182E-2</v>
      </c>
      <c r="AT94" s="15">
        <f t="shared" si="62"/>
        <v>-0.10918311317708529</v>
      </c>
      <c r="AU94" s="15">
        <f t="shared" si="62"/>
        <v>2.3193837631176439E-2</v>
      </c>
      <c r="AV94" s="788">
        <f t="shared" si="62"/>
        <v>-1.7870717615837695E-3</v>
      </c>
      <c r="AW94" s="788">
        <f t="shared" si="62"/>
        <v>1.0404536392532027E-3</v>
      </c>
      <c r="AX94" s="15">
        <f t="shared" si="62"/>
        <v>3.7939020202557572E-2</v>
      </c>
      <c r="AY94" s="15">
        <f t="shared" si="62"/>
        <v>-1.2445229634807431E-2</v>
      </c>
      <c r="AZ94" s="15">
        <f t="shared" si="62"/>
        <v>-2.7182969851644256E-2</v>
      </c>
      <c r="BA94" s="15">
        <f t="shared" si="62"/>
        <v>-1.0150500940712348E-2</v>
      </c>
      <c r="BB94" s="15">
        <f t="shared" si="62"/>
        <v>1.1797007381906477E-2</v>
      </c>
      <c r="BC94" s="15" t="e">
        <f t="shared" si="55"/>
        <v>#REF!</v>
      </c>
      <c r="BD94" s="15" t="e">
        <f t="shared" si="56"/>
        <v>#REF!</v>
      </c>
      <c r="BE94" s="15" t="e">
        <f t="shared" si="57"/>
        <v>#REF!</v>
      </c>
      <c r="BF94" s="25"/>
      <c r="BG94" s="25"/>
    </row>
    <row r="95" spans="1:59" s="26" customFormat="1">
      <c r="A95" s="108"/>
      <c r="B95" s="43"/>
      <c r="C95" s="43"/>
      <c r="D95" s="43"/>
      <c r="E95" s="43"/>
      <c r="F95" s="43"/>
      <c r="G95" s="43"/>
      <c r="H95" s="43"/>
      <c r="I95" s="43"/>
      <c r="J95" s="43"/>
      <c r="K95" s="43"/>
      <c r="L95" s="43"/>
      <c r="M95" s="43"/>
      <c r="N95" s="43"/>
      <c r="O95" s="43"/>
      <c r="P95" s="555"/>
      <c r="U95" s="1"/>
      <c r="V95" s="43"/>
      <c r="W95" s="1"/>
      <c r="X95" s="1"/>
      <c r="Y95" s="342" t="s">
        <v>288</v>
      </c>
      <c r="Z95" s="29"/>
      <c r="AA95" s="29"/>
      <c r="AB95" s="788">
        <f>AB47/AA47-1</f>
        <v>7.8531654968936326E-3</v>
      </c>
      <c r="AC95" s="15">
        <f t="shared" ref="AC95:BB95" si="63">AC47/AB47-1</f>
        <v>7.4586004128726957E-2</v>
      </c>
      <c r="AD95" s="15">
        <f t="shared" si="63"/>
        <v>-3.7617373393597275E-2</v>
      </c>
      <c r="AE95" s="15">
        <f t="shared" si="63"/>
        <v>0.14303144423199798</v>
      </c>
      <c r="AF95" s="15">
        <f t="shared" si="63"/>
        <v>1.8925137975685402E-2</v>
      </c>
      <c r="AG95" s="15">
        <f t="shared" si="63"/>
        <v>1.7509402918368222E-2</v>
      </c>
      <c r="AH95" s="15">
        <f t="shared" si="63"/>
        <v>5.2520582602042731E-2</v>
      </c>
      <c r="AI95" s="788">
        <f t="shared" si="63"/>
        <v>7.7152993019675709E-3</v>
      </c>
      <c r="AJ95" s="788">
        <f t="shared" si="63"/>
        <v>-2.6131702326843698E-3</v>
      </c>
      <c r="AK95" s="15">
        <f t="shared" si="63"/>
        <v>4.7529274460494708E-2</v>
      </c>
      <c r="AL95" s="15">
        <f t="shared" si="63"/>
        <v>-1.016405144827115E-2</v>
      </c>
      <c r="AM95" s="788">
        <f t="shared" si="63"/>
        <v>7.538793016429679E-3</v>
      </c>
      <c r="AN95" s="15">
        <f t="shared" si="63"/>
        <v>2.2828164400182427E-2</v>
      </c>
      <c r="AO95" s="15">
        <f t="shared" si="63"/>
        <v>-2.4231835346301911E-2</v>
      </c>
      <c r="AP95" s="15">
        <f t="shared" si="63"/>
        <v>-3.2070825166124806E-2</v>
      </c>
      <c r="AQ95" s="15">
        <f t="shared" si="63"/>
        <v>-5.5163640506226908E-2</v>
      </c>
      <c r="AR95" s="15">
        <f t="shared" si="63"/>
        <v>1.9253130379822458E-2</v>
      </c>
      <c r="AS95" s="15">
        <f t="shared" si="63"/>
        <v>4.5026302862071432E-2</v>
      </c>
      <c r="AT95" s="15">
        <f t="shared" si="63"/>
        <v>-0.11485337461969702</v>
      </c>
      <c r="AU95" s="15">
        <f t="shared" si="63"/>
        <v>1.8359490305718706E-2</v>
      </c>
      <c r="AV95" s="15">
        <f t="shared" si="63"/>
        <v>-2.3792134138265975E-2</v>
      </c>
      <c r="AW95" s="15">
        <f t="shared" si="63"/>
        <v>6.4434409406606497E-2</v>
      </c>
      <c r="AX95" s="15">
        <f t="shared" si="63"/>
        <v>-1.5358918591687365E-2</v>
      </c>
      <c r="AY95" s="15">
        <f t="shared" si="63"/>
        <v>-2.93184278934292E-2</v>
      </c>
      <c r="AZ95" s="15">
        <f t="shared" si="63"/>
        <v>1.5998159650224109E-2</v>
      </c>
      <c r="BA95" s="15">
        <f t="shared" si="63"/>
        <v>2.4567081003077362E-2</v>
      </c>
      <c r="BB95" s="788">
        <f t="shared" si="63"/>
        <v>5.1112519700144965E-3</v>
      </c>
      <c r="BC95" s="15">
        <f t="shared" si="55"/>
        <v>-1</v>
      </c>
      <c r="BD95" s="15" t="e">
        <f t="shared" si="56"/>
        <v>#DIV/0!</v>
      </c>
      <c r="BE95" s="15" t="e">
        <f t="shared" si="57"/>
        <v>#DIV/0!</v>
      </c>
      <c r="BF95" s="25"/>
      <c r="BG95" s="25"/>
    </row>
    <row r="96" spans="1:59" s="26" customFormat="1" ht="19.5" thickBot="1">
      <c r="A96" s="108"/>
      <c r="B96" s="43"/>
      <c r="C96" s="43"/>
      <c r="D96" s="43"/>
      <c r="E96" s="43"/>
      <c r="F96" s="43"/>
      <c r="G96" s="43"/>
      <c r="H96" s="43"/>
      <c r="I96" s="43"/>
      <c r="J96" s="43"/>
      <c r="K96" s="43"/>
      <c r="L96" s="43"/>
      <c r="M96" s="43"/>
      <c r="N96" s="43"/>
      <c r="O96" s="43"/>
      <c r="P96" s="555"/>
      <c r="U96" s="1"/>
      <c r="V96" s="43"/>
      <c r="W96" s="1"/>
      <c r="X96" s="1"/>
      <c r="Y96" s="343" t="s">
        <v>289</v>
      </c>
      <c r="Z96" s="30"/>
      <c r="AA96" s="30"/>
      <c r="AB96" s="16">
        <f>AB48/AA48-1</f>
        <v>-3.1203760770960431E-2</v>
      </c>
      <c r="AC96" s="16">
        <f t="shared" ref="AC96:BB96" si="64">AC48/AB48-1</f>
        <v>-4.0382898468638406E-2</v>
      </c>
      <c r="AD96" s="16">
        <f t="shared" si="64"/>
        <v>-3.4765612340803997E-2</v>
      </c>
      <c r="AE96" s="16">
        <f t="shared" si="64"/>
        <v>-3.62935675256989E-2</v>
      </c>
      <c r="AF96" s="16">
        <f t="shared" si="64"/>
        <v>3.4456283203886384E-2</v>
      </c>
      <c r="AG96" s="16">
        <f t="shared" si="64"/>
        <v>1.887207455777129E-2</v>
      </c>
      <c r="AH96" s="790">
        <f t="shared" si="64"/>
        <v>-6.3106721693000356E-3</v>
      </c>
      <c r="AI96" s="16">
        <f t="shared" si="64"/>
        <v>-7.3291487188042459E-2</v>
      </c>
      <c r="AJ96" s="790">
        <f t="shared" si="64"/>
        <v>3.7833753145779525E-3</v>
      </c>
      <c r="AK96" s="16">
        <f t="shared" si="64"/>
        <v>1.3976849174962558E-2</v>
      </c>
      <c r="AL96" s="16">
        <f t="shared" si="64"/>
        <v>-8.4075636366571449E-2</v>
      </c>
      <c r="AM96" s="16">
        <f t="shared" si="64"/>
        <v>-5.0291325047450375E-2</v>
      </c>
      <c r="AN96" s="16">
        <f t="shared" si="64"/>
        <v>-3.6879295445222171E-2</v>
      </c>
      <c r="AO96" s="16">
        <f t="shared" si="64"/>
        <v>-3.4454262581613548E-2</v>
      </c>
      <c r="AP96" s="16">
        <f t="shared" si="64"/>
        <v>-1.2505289681261855E-2</v>
      </c>
      <c r="AQ96" s="16">
        <f t="shared" si="64"/>
        <v>-1.5177106396409346E-2</v>
      </c>
      <c r="AR96" s="790">
        <f t="shared" si="64"/>
        <v>4.165076215268515E-3</v>
      </c>
      <c r="AS96" s="16">
        <f t="shared" si="64"/>
        <v>-9.3745217090686284E-2</v>
      </c>
      <c r="AT96" s="16">
        <f t="shared" si="64"/>
        <v>-8.5138236464378125E-2</v>
      </c>
      <c r="AU96" s="16">
        <f t="shared" si="64"/>
        <v>-2.6492882299321785E-2</v>
      </c>
      <c r="AV96" s="16">
        <f t="shared" si="64"/>
        <v>-3.2203813948105231E-2</v>
      </c>
      <c r="AW96" s="790">
        <f t="shared" si="64"/>
        <v>3.8211580089111408E-3</v>
      </c>
      <c r="AX96" s="790">
        <f t="shared" si="64"/>
        <v>2.2985995484268162E-3</v>
      </c>
      <c r="AY96" s="16">
        <f t="shared" si="64"/>
        <v>-2.9365511089597729E-2</v>
      </c>
      <c r="AZ96" s="16">
        <f t="shared" si="64"/>
        <v>-1.5699685679537168E-2</v>
      </c>
      <c r="BA96" s="16">
        <f t="shared" si="64"/>
        <v>-1.941206518680616E-2</v>
      </c>
      <c r="BB96" s="16">
        <f t="shared" si="64"/>
        <v>-1.6902087314023873E-2</v>
      </c>
      <c r="BC96" s="16" t="e">
        <f t="shared" si="55"/>
        <v>#REF!</v>
      </c>
      <c r="BD96" s="16" t="e">
        <f t="shared" si="56"/>
        <v>#REF!</v>
      </c>
      <c r="BE96" s="16" t="e">
        <f t="shared" si="57"/>
        <v>#REF!</v>
      </c>
      <c r="BF96" s="27"/>
      <c r="BG96" s="27"/>
    </row>
    <row r="97" spans="1:59" s="26" customFormat="1" ht="15" thickTop="1">
      <c r="A97" s="108"/>
      <c r="B97" s="43"/>
      <c r="C97" s="43"/>
      <c r="D97" s="43"/>
      <c r="E97" s="43"/>
      <c r="F97" s="43"/>
      <c r="G97" s="43"/>
      <c r="H97" s="43"/>
      <c r="I97" s="43"/>
      <c r="J97" s="43"/>
      <c r="K97" s="43"/>
      <c r="L97" s="43"/>
      <c r="M97" s="43"/>
      <c r="N97" s="43"/>
      <c r="O97" s="43"/>
      <c r="P97" s="555"/>
      <c r="U97" s="1"/>
      <c r="V97" s="43"/>
      <c r="W97" s="1"/>
      <c r="X97" s="1"/>
      <c r="Y97" s="344" t="s">
        <v>290</v>
      </c>
      <c r="Z97" s="31"/>
      <c r="AA97" s="31"/>
      <c r="AB97" s="17">
        <f>AB49/AA49-1</f>
        <v>9.7775948411591429E-3</v>
      </c>
      <c r="AC97" s="789">
        <f t="shared" ref="AC97:BB97" si="65">AC49/AB49-1</f>
        <v>8.0717200123603394E-3</v>
      </c>
      <c r="AD97" s="789">
        <f t="shared" si="65"/>
        <v>-6.1457082274988251E-3</v>
      </c>
      <c r="AE97" s="17">
        <f t="shared" si="65"/>
        <v>4.6558222443799258E-2</v>
      </c>
      <c r="AF97" s="17">
        <f t="shared" si="65"/>
        <v>9.9639540258515957E-3</v>
      </c>
      <c r="AG97" s="17">
        <f t="shared" si="65"/>
        <v>9.5704234473783512E-3</v>
      </c>
      <c r="AH97" s="789">
        <f t="shared" si="65"/>
        <v>-5.4882048612271417E-3</v>
      </c>
      <c r="AI97" s="17">
        <f t="shared" si="65"/>
        <v>-3.2088791369117686E-2</v>
      </c>
      <c r="AJ97" s="17">
        <f t="shared" si="65"/>
        <v>2.9841606130916354E-2</v>
      </c>
      <c r="AK97" s="17">
        <f t="shared" si="65"/>
        <v>1.8324573497264574E-2</v>
      </c>
      <c r="AL97" s="17">
        <f t="shared" si="65"/>
        <v>-1.1872557359825731E-2</v>
      </c>
      <c r="AM97" s="17">
        <f t="shared" si="65"/>
        <v>2.3092477541042378E-2</v>
      </c>
      <c r="AN97" s="789">
        <f t="shared" si="65"/>
        <v>6.3039009163128323E-3</v>
      </c>
      <c r="AO97" s="789">
        <f t="shared" si="65"/>
        <v>-4.2014228282440946E-3</v>
      </c>
      <c r="AP97" s="789">
        <f t="shared" si="65"/>
        <v>5.2303748846260767E-3</v>
      </c>
      <c r="AQ97" s="17">
        <f t="shared" si="65"/>
        <v>-1.7510489630804704E-2</v>
      </c>
      <c r="AR97" s="17">
        <f t="shared" si="65"/>
        <v>2.8024065878377025E-2</v>
      </c>
      <c r="AS97" s="17">
        <f t="shared" si="65"/>
        <v>-5.4266822946698046E-2</v>
      </c>
      <c r="AT97" s="17">
        <f t="shared" si="65"/>
        <v>-5.6262065812037187E-2</v>
      </c>
      <c r="AU97" s="17">
        <f t="shared" si="65"/>
        <v>4.4605259912161355E-2</v>
      </c>
      <c r="AV97" s="17">
        <f t="shared" si="65"/>
        <v>4.1112067976592614E-2</v>
      </c>
      <c r="AW97" s="17">
        <f t="shared" si="65"/>
        <v>3.2545985349118567E-2</v>
      </c>
      <c r="AX97" s="789">
        <f t="shared" si="65"/>
        <v>6.767949258582151E-3</v>
      </c>
      <c r="AY97" s="17">
        <f t="shared" si="65"/>
        <v>-3.8029228067345655E-2</v>
      </c>
      <c r="AZ97" s="17">
        <f t="shared" si="65"/>
        <v>-3.1452446463634764E-2</v>
      </c>
      <c r="BA97" s="17">
        <f t="shared" si="65"/>
        <v>-1.6114961792305094E-2</v>
      </c>
      <c r="BB97" s="17">
        <f t="shared" si="65"/>
        <v>-1.2617078860744924E-2</v>
      </c>
      <c r="BC97" s="17" t="e">
        <f t="shared" si="55"/>
        <v>#REF!</v>
      </c>
      <c r="BD97" s="17" t="e">
        <f t="shared" si="56"/>
        <v>#REF!</v>
      </c>
      <c r="BE97" s="17" t="e">
        <f t="shared" si="57"/>
        <v>#REF!</v>
      </c>
      <c r="BF97" s="28"/>
      <c r="BG97" s="28"/>
    </row>
    <row r="98" spans="1:59" s="26" customFormat="1">
      <c r="A98" s="108"/>
      <c r="B98" s="43"/>
      <c r="C98" s="43"/>
      <c r="D98" s="43"/>
      <c r="E98" s="43"/>
      <c r="F98" s="43"/>
      <c r="G98" s="43"/>
      <c r="H98" s="43"/>
      <c r="I98" s="43"/>
      <c r="J98" s="43"/>
      <c r="K98" s="43"/>
      <c r="L98" s="43"/>
      <c r="M98" s="43"/>
      <c r="N98" s="43"/>
      <c r="O98" s="43"/>
      <c r="P98" s="108"/>
      <c r="Q98" s="43"/>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row>
    <row r="99" spans="1:59">
      <c r="P99" s="108"/>
    </row>
    <row r="101" spans="1:59">
      <c r="AZ101" s="795"/>
    </row>
    <row r="102" spans="1:59" s="26" customFormat="1">
      <c r="A102" s="8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row>
    <row r="103" spans="1:59" s="26" customFormat="1">
      <c r="A103" s="8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row>
    <row r="104" spans="1:59" s="26" customFormat="1">
      <c r="A104" s="8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row>
    <row r="105" spans="1:59" s="26" customFormat="1">
      <c r="A105" s="8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row>
    <row r="106" spans="1:59" s="26" customFormat="1">
      <c r="A106" s="8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row>
    <row r="107" spans="1:59" s="26" customFormat="1">
      <c r="A107" s="8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row>
    <row r="108" spans="1:59" s="26" customFormat="1">
      <c r="A108" s="8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s="26" customFormat="1">
      <c r="A109" s="8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s="26" customFormat="1">
      <c r="A110" s="8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row>
  </sheetData>
  <mergeCells count="4">
    <mergeCell ref="X13:Y13"/>
    <mergeCell ref="X15:Y15"/>
    <mergeCell ref="X16:Y16"/>
    <mergeCell ref="V1:Y1"/>
  </mergeCells>
  <phoneticPr fontId="9"/>
  <pageMargins left="2.0866141732283467" right="0.70866141732283472" top="1.1417322834645669" bottom="0.35433070866141736" header="0.31496062992125984" footer="0.31496062992125984"/>
  <pageSetup paperSize="9" scale="48" fitToWidth="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Q115"/>
  <sheetViews>
    <sheetView zoomScale="75" zoomScaleNormal="75" workbookViewId="0">
      <pane xSplit="26" ySplit="4" topLeftCell="AU5" activePane="bottomRight" state="frozen"/>
      <selection pane="topRight" activeCell="AA1" sqref="AA1"/>
      <selection pane="bottomLeft" activeCell="A5" sqref="A5"/>
      <selection pane="bottomRight" activeCell="AU5" sqref="AU5"/>
    </sheetView>
  </sheetViews>
  <sheetFormatPr defaultRowHeight="14.25"/>
  <cols>
    <col min="1" max="1" width="1.625" style="81" customWidth="1"/>
    <col min="2" max="20" width="1.625" style="1" hidden="1" customWidth="1"/>
    <col min="21" max="24" width="1.625" style="1" customWidth="1"/>
    <col min="25" max="25" width="52.375" style="1" customWidth="1"/>
    <col min="26" max="26" width="10.625" style="1" hidden="1" customWidth="1"/>
    <col min="27" max="53" width="10.5" style="1" customWidth="1"/>
    <col min="54" max="54" width="10.625" style="1" customWidth="1"/>
    <col min="55" max="59" width="10.625" style="1" hidden="1" customWidth="1"/>
    <col min="60" max="60" width="9" style="1" customWidth="1"/>
    <col min="61" max="16384" width="9" style="1"/>
  </cols>
  <sheetData>
    <row r="1" spans="21:63" ht="24.75" customHeight="1">
      <c r="U1" s="641"/>
      <c r="V1" s="858" t="s">
        <v>201</v>
      </c>
      <c r="W1" s="858"/>
      <c r="X1" s="858"/>
      <c r="Y1" s="858"/>
      <c r="Z1" s="360"/>
      <c r="AE1" s="43"/>
    </row>
    <row r="2" spans="21:63" ht="21" customHeight="1">
      <c r="V2" s="838" t="str">
        <f>'0.Contents'!C2</f>
        <v>＜速報値＞</v>
      </c>
    </row>
    <row r="3" spans="21:63" ht="19.5" thickBot="1">
      <c r="V3" s="1" t="s">
        <v>248</v>
      </c>
    </row>
    <row r="4" spans="21:63" ht="28.5" thickBot="1">
      <c r="V4" s="735" t="s">
        <v>249</v>
      </c>
      <c r="W4" s="736"/>
      <c r="X4" s="736"/>
      <c r="Y4" s="737"/>
      <c r="Z4" s="738"/>
      <c r="AA4" s="739">
        <v>1990</v>
      </c>
      <c r="AB4" s="739">
        <v>1991</v>
      </c>
      <c r="AC4" s="739">
        <v>1992</v>
      </c>
      <c r="AD4" s="739">
        <v>1993</v>
      </c>
      <c r="AE4" s="739">
        <v>1994</v>
      </c>
      <c r="AF4" s="739">
        <v>1995</v>
      </c>
      <c r="AG4" s="739">
        <v>1996</v>
      </c>
      <c r="AH4" s="739">
        <v>1997</v>
      </c>
      <c r="AI4" s="739">
        <v>1998</v>
      </c>
      <c r="AJ4" s="739">
        <v>1999</v>
      </c>
      <c r="AK4" s="739">
        <v>2000</v>
      </c>
      <c r="AL4" s="739">
        <v>2001</v>
      </c>
      <c r="AM4" s="739">
        <v>2002</v>
      </c>
      <c r="AN4" s="739">
        <v>2003</v>
      </c>
      <c r="AO4" s="739">
        <v>2004</v>
      </c>
      <c r="AP4" s="739">
        <v>2005</v>
      </c>
      <c r="AQ4" s="739">
        <v>2006</v>
      </c>
      <c r="AR4" s="739">
        <v>2007</v>
      </c>
      <c r="AS4" s="739">
        <v>2008</v>
      </c>
      <c r="AT4" s="739">
        <v>2009</v>
      </c>
      <c r="AU4" s="739">
        <v>2010</v>
      </c>
      <c r="AV4" s="739">
        <v>2011</v>
      </c>
      <c r="AW4" s="739">
        <v>2012</v>
      </c>
      <c r="AX4" s="739">
        <v>2013</v>
      </c>
      <c r="AY4" s="739">
        <v>2014</v>
      </c>
      <c r="AZ4" s="739">
        <v>2015</v>
      </c>
      <c r="BA4" s="739">
        <v>2016</v>
      </c>
      <c r="BB4" s="742" t="s">
        <v>195</v>
      </c>
      <c r="BC4" s="737" t="e">
        <f t="shared" ref="BC4" si="0">BB4+1</f>
        <v>#VALUE!</v>
      </c>
      <c r="BD4" s="739" t="e">
        <f t="shared" ref="BD4" si="1">BC4+1</f>
        <v>#VALUE!</v>
      </c>
      <c r="BE4" s="739" t="e">
        <f t="shared" ref="BE4" si="2">BD4+1</f>
        <v>#VALUE!</v>
      </c>
      <c r="BF4" s="22" t="s">
        <v>250</v>
      </c>
      <c r="BG4" s="23" t="s">
        <v>1</v>
      </c>
    </row>
    <row r="5" spans="21:63">
      <c r="V5" s="361" t="s">
        <v>251</v>
      </c>
      <c r="W5" s="362"/>
      <c r="X5" s="362"/>
      <c r="Y5" s="379"/>
      <c r="Z5" s="66"/>
      <c r="AA5" s="127">
        <f t="shared" ref="AA5:AZ5" si="3">SUM(AA6,AA14,AA27,AA26,AA30)</f>
        <v>1068034.89073531</v>
      </c>
      <c r="AB5" s="127">
        <f t="shared" si="3"/>
        <v>1078305.4840769426</v>
      </c>
      <c r="AC5" s="127">
        <f t="shared" si="3"/>
        <v>1086314.1038587987</v>
      </c>
      <c r="AD5" s="127">
        <f t="shared" si="3"/>
        <v>1081510.3158483857</v>
      </c>
      <c r="AE5" s="127">
        <f t="shared" si="3"/>
        <v>1131381.8220733183</v>
      </c>
      <c r="AF5" s="127">
        <f t="shared" si="3"/>
        <v>1142587.3755020015</v>
      </c>
      <c r="AG5" s="127">
        <f t="shared" si="3"/>
        <v>1153351.877464355</v>
      </c>
      <c r="AH5" s="127">
        <f t="shared" si="3"/>
        <v>1147544.020754237</v>
      </c>
      <c r="AI5" s="127">
        <f t="shared" si="3"/>
        <v>1113729.7031019141</v>
      </c>
      <c r="AJ5" s="127">
        <f t="shared" si="3"/>
        <v>1149588.9776980262</v>
      </c>
      <c r="AK5" s="127">
        <f t="shared" si="3"/>
        <v>1170383.6418536075</v>
      </c>
      <c r="AL5" s="127">
        <f t="shared" si="3"/>
        <v>1157450.6324273683</v>
      </c>
      <c r="AM5" s="127">
        <f t="shared" si="3"/>
        <v>1189091.7674729989</v>
      </c>
      <c r="AN5" s="127">
        <f t="shared" si="3"/>
        <v>1197397.2273865035</v>
      </c>
      <c r="AO5" s="127">
        <f t="shared" si="3"/>
        <v>1192970.080329346</v>
      </c>
      <c r="AP5" s="127">
        <f t="shared" si="3"/>
        <v>1199697.0466427717</v>
      </c>
      <c r="AQ5" s="127">
        <f t="shared" si="3"/>
        <v>1178635.508885917</v>
      </c>
      <c r="AR5" s="127">
        <f t="shared" si="3"/>
        <v>1214405.3330458258</v>
      </c>
      <c r="AS5" s="127">
        <f t="shared" si="3"/>
        <v>1146939.4090785193</v>
      </c>
      <c r="AT5" s="127">
        <f t="shared" si="3"/>
        <v>1087081.782255467</v>
      </c>
      <c r="AU5" s="127">
        <f t="shared" si="3"/>
        <v>1137541.6061379788</v>
      </c>
      <c r="AV5" s="127">
        <f t="shared" si="3"/>
        <v>1188420.9727304946</v>
      </c>
      <c r="AW5" s="127">
        <f t="shared" si="3"/>
        <v>1227761.3351170532</v>
      </c>
      <c r="AX5" s="127">
        <f t="shared" si="3"/>
        <v>1235303.8666186105</v>
      </c>
      <c r="AY5" s="127">
        <f t="shared" si="3"/>
        <v>1186811.148692447</v>
      </c>
      <c r="AZ5" s="127">
        <f t="shared" si="3"/>
        <v>1147874.0398361336</v>
      </c>
      <c r="BA5" s="127">
        <f t="shared" ref="BA5:BE5" si="4">SUM(BA6,BA14,BA27,BA26,BA30)</f>
        <v>1127933.0117282113</v>
      </c>
      <c r="BB5" s="221">
        <f t="shared" si="4"/>
        <v>1112074.1748223456</v>
      </c>
      <c r="BC5" s="239">
        <f t="shared" si="4"/>
        <v>0</v>
      </c>
      <c r="BD5" s="127">
        <f t="shared" si="4"/>
        <v>0</v>
      </c>
      <c r="BE5" s="127">
        <f t="shared" si="4"/>
        <v>0</v>
      </c>
      <c r="BF5" s="127"/>
      <c r="BG5" s="127"/>
      <c r="BH5" s="54"/>
    </row>
    <row r="6" spans="21:63">
      <c r="V6" s="363"/>
      <c r="W6" s="364" t="s">
        <v>252</v>
      </c>
      <c r="X6" s="380"/>
      <c r="Y6" s="381"/>
      <c r="Z6" s="67"/>
      <c r="AA6" s="126">
        <f t="shared" ref="AA6:AZ6" si="5">SUM(AA7,AA13)</f>
        <v>96719.647103345909</v>
      </c>
      <c r="AB6" s="126">
        <f t="shared" si="5"/>
        <v>95388.420266478235</v>
      </c>
      <c r="AC6" s="126">
        <f t="shared" si="5"/>
        <v>93987.622814850736</v>
      </c>
      <c r="AD6" s="126">
        <f t="shared" si="5"/>
        <v>94114.576543377189</v>
      </c>
      <c r="AE6" s="126">
        <f t="shared" si="5"/>
        <v>93693.116605254632</v>
      </c>
      <c r="AF6" s="126">
        <f t="shared" si="5"/>
        <v>92030.480398600979</v>
      </c>
      <c r="AG6" s="126">
        <f t="shared" si="5"/>
        <v>92112.401944600177</v>
      </c>
      <c r="AH6" s="126">
        <f t="shared" si="5"/>
        <v>94247.941949055938</v>
      </c>
      <c r="AI6" s="126">
        <f t="shared" si="5"/>
        <v>87095.652029499121</v>
      </c>
      <c r="AJ6" s="126">
        <f t="shared" si="5"/>
        <v>90197.442287723519</v>
      </c>
      <c r="AK6" s="126">
        <f t="shared" si="5"/>
        <v>89956.005760177897</v>
      </c>
      <c r="AL6" s="126">
        <f t="shared" si="5"/>
        <v>87412.201111743067</v>
      </c>
      <c r="AM6" s="126">
        <f t="shared" si="5"/>
        <v>93328.663137022537</v>
      </c>
      <c r="AN6" s="126">
        <f t="shared" si="5"/>
        <v>95074.856324437176</v>
      </c>
      <c r="AO6" s="126">
        <f t="shared" si="5"/>
        <v>94437.572909509094</v>
      </c>
      <c r="AP6" s="126">
        <f>SUM(AP7,AP13)</f>
        <v>95943.142521392496</v>
      </c>
      <c r="AQ6" s="126">
        <f t="shared" si="5"/>
        <v>95930.07880333619</v>
      </c>
      <c r="AR6" s="126">
        <f t="shared" si="5"/>
        <v>101776.65982855098</v>
      </c>
      <c r="AS6" s="126">
        <f t="shared" si="5"/>
        <v>97799.594499670973</v>
      </c>
      <c r="AT6" s="126">
        <f t="shared" si="5"/>
        <v>97102.575055063237</v>
      </c>
      <c r="AU6" s="126">
        <f t="shared" si="5"/>
        <v>98403.317480528684</v>
      </c>
      <c r="AV6" s="126">
        <f t="shared" si="5"/>
        <v>100195.6968724827</v>
      </c>
      <c r="AW6" s="126">
        <f t="shared" si="5"/>
        <v>103300.97259305473</v>
      </c>
      <c r="AX6" s="126">
        <f t="shared" si="5"/>
        <v>100958.87295725552</v>
      </c>
      <c r="AY6" s="126">
        <f t="shared" si="5"/>
        <v>95816.831455214167</v>
      </c>
      <c r="AZ6" s="126">
        <f t="shared" si="5"/>
        <v>92528.304153821722</v>
      </c>
      <c r="BA6" s="126">
        <f>SUM(BA7,BA13)</f>
        <v>97408.818798141991</v>
      </c>
      <c r="BB6" s="216">
        <f>SUM(BB7,BB13)</f>
        <v>92334.256278660454</v>
      </c>
      <c r="BC6" s="226">
        <v>0</v>
      </c>
      <c r="BD6" s="126">
        <v>0</v>
      </c>
      <c r="BE6" s="126">
        <v>0</v>
      </c>
      <c r="BF6" s="126"/>
      <c r="BG6" s="126"/>
    </row>
    <row r="7" spans="21:63">
      <c r="V7" s="363"/>
      <c r="W7" s="365"/>
      <c r="X7" s="364" t="s">
        <v>253</v>
      </c>
      <c r="Y7" s="381"/>
      <c r="Z7" s="67"/>
      <c r="AA7" s="126">
        <f t="shared" ref="AA7:AZ7" si="6">SUM(AA8:AA12)</f>
        <v>96751.299123207296</v>
      </c>
      <c r="AB7" s="126">
        <f t="shared" si="6"/>
        <v>95948.219883547587</v>
      </c>
      <c r="AC7" s="126">
        <f t="shared" si="6"/>
        <v>94887.86400741167</v>
      </c>
      <c r="AD7" s="126">
        <f t="shared" si="6"/>
        <v>95021.057190500956</v>
      </c>
      <c r="AE7" s="126">
        <f t="shared" si="6"/>
        <v>95208.984648958431</v>
      </c>
      <c r="AF7" s="126">
        <f t="shared" si="6"/>
        <v>93868.989895125371</v>
      </c>
      <c r="AG7" s="126">
        <f t="shared" si="6"/>
        <v>94147.729695726855</v>
      </c>
      <c r="AH7" s="126">
        <f t="shared" si="6"/>
        <v>96571.620789980414</v>
      </c>
      <c r="AI7" s="126">
        <f t="shared" si="6"/>
        <v>92274.176754057218</v>
      </c>
      <c r="AJ7" s="126">
        <f t="shared" si="6"/>
        <v>95440.960633392388</v>
      </c>
      <c r="AK7" s="126">
        <f t="shared" si="6"/>
        <v>96342.504736856034</v>
      </c>
      <c r="AL7" s="126">
        <f t="shared" si="6"/>
        <v>94077.502418319273</v>
      </c>
      <c r="AM7" s="126">
        <f t="shared" si="6"/>
        <v>96565.072446644219</v>
      </c>
      <c r="AN7" s="126">
        <f t="shared" si="6"/>
        <v>98170.021582874178</v>
      </c>
      <c r="AO7" s="126">
        <f t="shared" si="6"/>
        <v>97636.726106596281</v>
      </c>
      <c r="AP7" s="126">
        <f>SUM(AP8:AP12)</f>
        <v>101673.96879691185</v>
      </c>
      <c r="AQ7" s="126">
        <f>SUM(AQ8:AQ12)</f>
        <v>100785.97855235025</v>
      </c>
      <c r="AR7" s="126">
        <f t="shared" si="6"/>
        <v>105755.62834556392</v>
      </c>
      <c r="AS7" s="126">
        <f t="shared" si="6"/>
        <v>103627.07105762641</v>
      </c>
      <c r="AT7" s="126">
        <f t="shared" si="6"/>
        <v>101198.96368738491</v>
      </c>
      <c r="AU7" s="126">
        <f t="shared" si="6"/>
        <v>105123.90108700265</v>
      </c>
      <c r="AV7" s="126">
        <f t="shared" si="6"/>
        <v>106102.46417988185</v>
      </c>
      <c r="AW7" s="126">
        <f t="shared" si="6"/>
        <v>108007.63650161037</v>
      </c>
      <c r="AX7" s="126">
        <f>SUM(AX8:AX12)</f>
        <v>105775.14092412697</v>
      </c>
      <c r="AY7" s="126">
        <f t="shared" si="6"/>
        <v>99221.997246898609</v>
      </c>
      <c r="AZ7" s="126">
        <f t="shared" si="6"/>
        <v>96460.946760088176</v>
      </c>
      <c r="BA7" s="126">
        <f t="shared" ref="BA7:BE7" si="7">SUM(BA8:BA12)</f>
        <v>102683.31557508276</v>
      </c>
      <c r="BB7" s="216">
        <f t="shared" si="7"/>
        <v>97952.473371103726</v>
      </c>
      <c r="BC7" s="226">
        <f t="shared" si="7"/>
        <v>0</v>
      </c>
      <c r="BD7" s="126">
        <f t="shared" si="7"/>
        <v>0</v>
      </c>
      <c r="BE7" s="126">
        <f t="shared" si="7"/>
        <v>0</v>
      </c>
      <c r="BF7" s="126"/>
      <c r="BG7" s="126"/>
    </row>
    <row r="8" spans="21:63">
      <c r="V8" s="363"/>
      <c r="W8" s="366"/>
      <c r="X8" s="366"/>
      <c r="Y8" s="382" t="s">
        <v>254</v>
      </c>
      <c r="Z8" s="141"/>
      <c r="AA8" s="141">
        <v>27758.471692944549</v>
      </c>
      <c r="AB8" s="141">
        <v>25805.721208974603</v>
      </c>
      <c r="AC8" s="141">
        <v>23042.952190022195</v>
      </c>
      <c r="AD8" s="141">
        <v>22954.521316750826</v>
      </c>
      <c r="AE8" s="141">
        <v>19618.555069127542</v>
      </c>
      <c r="AF8" s="141">
        <v>18824.140546607367</v>
      </c>
      <c r="AG8" s="141">
        <v>18313.87123630158</v>
      </c>
      <c r="AH8" s="141">
        <v>17170.339996013481</v>
      </c>
      <c r="AI8" s="141">
        <v>15308.923948063675</v>
      </c>
      <c r="AJ8" s="141">
        <v>16355.569508334949</v>
      </c>
      <c r="AK8" s="141">
        <v>17169.736865465304</v>
      </c>
      <c r="AL8" s="141">
        <v>16494.56668422011</v>
      </c>
      <c r="AM8" s="141">
        <v>16305.652174633928</v>
      </c>
      <c r="AN8" s="141">
        <v>15870.734942042214</v>
      </c>
      <c r="AO8" s="141">
        <v>16167.112005467801</v>
      </c>
      <c r="AP8" s="141">
        <v>18780.74369865968</v>
      </c>
      <c r="AQ8" s="141">
        <v>19366.956878413475</v>
      </c>
      <c r="AR8" s="141">
        <v>19342.488613682275</v>
      </c>
      <c r="AS8" s="141">
        <v>19043.543714425501</v>
      </c>
      <c r="AT8" s="141">
        <v>18788.572875467777</v>
      </c>
      <c r="AU8" s="141">
        <v>19474.538485873556</v>
      </c>
      <c r="AV8" s="141">
        <v>18234.841657316152</v>
      </c>
      <c r="AW8" s="141">
        <v>17674.833752649138</v>
      </c>
      <c r="AX8" s="141">
        <v>15836.886144096406</v>
      </c>
      <c r="AY8" s="141">
        <v>15596.311481021614</v>
      </c>
      <c r="AZ8" s="141">
        <v>15120.145473809956</v>
      </c>
      <c r="BA8" s="141">
        <v>15395.884748310673</v>
      </c>
      <c r="BB8" s="215">
        <v>15186.014724945388</v>
      </c>
      <c r="BC8" s="227">
        <v>0</v>
      </c>
      <c r="BD8" s="141">
        <v>0</v>
      </c>
      <c r="BE8" s="141">
        <v>0</v>
      </c>
      <c r="BF8" s="141"/>
      <c r="BG8" s="141"/>
      <c r="BH8" s="55"/>
      <c r="BI8" s="55"/>
      <c r="BJ8" s="55"/>
      <c r="BK8" s="55"/>
    </row>
    <row r="9" spans="21:63">
      <c r="V9" s="363"/>
      <c r="W9" s="366"/>
      <c r="X9" s="366"/>
      <c r="Y9" s="40" t="s">
        <v>255</v>
      </c>
      <c r="Z9" s="68"/>
      <c r="AA9" s="68">
        <v>36564.109843092243</v>
      </c>
      <c r="AB9" s="68">
        <v>37160.402920850625</v>
      </c>
      <c r="AC9" s="68">
        <v>37888.281741872794</v>
      </c>
      <c r="AD9" s="68">
        <v>40141.061752030815</v>
      </c>
      <c r="AE9" s="68">
        <v>40134.863590909619</v>
      </c>
      <c r="AF9" s="68">
        <v>40511.143572300527</v>
      </c>
      <c r="AG9" s="68">
        <v>41938.749748947812</v>
      </c>
      <c r="AH9" s="68">
        <v>44868.611445798306</v>
      </c>
      <c r="AI9" s="68">
        <v>44668.576768067323</v>
      </c>
      <c r="AJ9" s="68">
        <v>45085.526097901944</v>
      </c>
      <c r="AK9" s="68">
        <v>45271.402427810608</v>
      </c>
      <c r="AL9" s="68">
        <v>44393.253000822471</v>
      </c>
      <c r="AM9" s="68">
        <v>43387.870022501142</v>
      </c>
      <c r="AN9" s="68">
        <v>43664.610229651778</v>
      </c>
      <c r="AO9" s="68">
        <v>44339.327536141325</v>
      </c>
      <c r="AP9" s="68">
        <v>45866.916020860634</v>
      </c>
      <c r="AQ9" s="68">
        <v>45350.447031705393</v>
      </c>
      <c r="AR9" s="68">
        <v>45084.058792074604</v>
      </c>
      <c r="AS9" s="68">
        <v>42836.947013473567</v>
      </c>
      <c r="AT9" s="68">
        <v>42712.077543671126</v>
      </c>
      <c r="AU9" s="68">
        <v>44120.548281851348</v>
      </c>
      <c r="AV9" s="68">
        <v>41065.663233938183</v>
      </c>
      <c r="AW9" s="68">
        <v>40473.919959343184</v>
      </c>
      <c r="AX9" s="68">
        <v>38730.094640905998</v>
      </c>
      <c r="AY9" s="68">
        <v>37200.251901436095</v>
      </c>
      <c r="AZ9" s="68">
        <v>37962.873878789396</v>
      </c>
      <c r="BA9" s="68">
        <v>34975.353915377746</v>
      </c>
      <c r="BB9" s="165">
        <v>34519.043497541323</v>
      </c>
      <c r="BC9" s="228">
        <v>0</v>
      </c>
      <c r="BD9" s="68">
        <v>0</v>
      </c>
      <c r="BE9" s="68">
        <v>0</v>
      </c>
      <c r="BF9" s="68"/>
      <c r="BG9" s="68"/>
      <c r="BH9" s="55"/>
      <c r="BI9" s="55"/>
      <c r="BJ9" s="55"/>
      <c r="BK9" s="55"/>
    </row>
    <row r="10" spans="21:63">
      <c r="V10" s="363"/>
      <c r="W10" s="366"/>
      <c r="X10" s="366"/>
      <c r="Y10" s="383" t="s">
        <v>256</v>
      </c>
      <c r="Z10" s="68"/>
      <c r="AA10" s="68">
        <v>1551.1573647789778</v>
      </c>
      <c r="AB10" s="68">
        <v>1531.0694200697601</v>
      </c>
      <c r="AC10" s="68">
        <v>1709.9043200588494</v>
      </c>
      <c r="AD10" s="68">
        <v>1629.0899233339392</v>
      </c>
      <c r="AE10" s="68">
        <v>1367.580977666802</v>
      </c>
      <c r="AF10" s="68">
        <v>1407.9571326665755</v>
      </c>
      <c r="AG10" s="68">
        <v>1204.3471706750208</v>
      </c>
      <c r="AH10" s="68">
        <v>1306.822529409086</v>
      </c>
      <c r="AI10" s="68">
        <v>1276.4300885202642</v>
      </c>
      <c r="AJ10" s="68">
        <v>1327.8410165372654</v>
      </c>
      <c r="AK10" s="68">
        <v>1055.2763800876178</v>
      </c>
      <c r="AL10" s="68">
        <v>1052.9280502146376</v>
      </c>
      <c r="AM10" s="68">
        <v>1231.4244261981723</v>
      </c>
      <c r="AN10" s="68">
        <v>958.13808219974408</v>
      </c>
      <c r="AO10" s="68">
        <v>974.28651202351261</v>
      </c>
      <c r="AP10" s="68">
        <v>825.89885770557476</v>
      </c>
      <c r="AQ10" s="68">
        <v>1226.0487599444696</v>
      </c>
      <c r="AR10" s="68">
        <v>2475.1729082524562</v>
      </c>
      <c r="AS10" s="68">
        <v>2575.1759394068899</v>
      </c>
      <c r="AT10" s="68">
        <v>2638.63602457142</v>
      </c>
      <c r="AU10" s="68">
        <v>2957.2377390318375</v>
      </c>
      <c r="AV10" s="68">
        <v>3119.0717611480845</v>
      </c>
      <c r="AW10" s="68">
        <v>4122.2178189919077</v>
      </c>
      <c r="AX10" s="68">
        <v>2840.9312348617991</v>
      </c>
      <c r="AY10" s="68">
        <v>2861.073322454703</v>
      </c>
      <c r="AZ10" s="68">
        <v>2768.5930594496222</v>
      </c>
      <c r="BA10" s="68">
        <v>3247.8549230753606</v>
      </c>
      <c r="BB10" s="165">
        <v>2314.6152652199589</v>
      </c>
      <c r="BC10" s="228">
        <v>0</v>
      </c>
      <c r="BD10" s="68">
        <v>0</v>
      </c>
      <c r="BE10" s="68">
        <v>0</v>
      </c>
      <c r="BF10" s="68"/>
      <c r="BG10" s="68"/>
      <c r="BH10" s="55"/>
      <c r="BI10" s="55"/>
      <c r="BJ10" s="55"/>
      <c r="BK10" s="55"/>
    </row>
    <row r="11" spans="21:63">
      <c r="V11" s="363"/>
      <c r="W11" s="366"/>
      <c r="X11" s="366"/>
      <c r="Y11" s="383" t="s">
        <v>257</v>
      </c>
      <c r="Z11" s="68"/>
      <c r="AA11" s="68">
        <v>30870.462067907032</v>
      </c>
      <c r="AB11" s="68">
        <v>31443.813348888129</v>
      </c>
      <c r="AC11" s="68">
        <v>32238.972101927589</v>
      </c>
      <c r="AD11" s="68">
        <v>30288.080057290488</v>
      </c>
      <c r="AE11" s="68">
        <v>34077.895416092797</v>
      </c>
      <c r="AF11" s="68">
        <v>33115.520891475753</v>
      </c>
      <c r="AG11" s="68">
        <v>32680.061575690801</v>
      </c>
      <c r="AH11" s="68">
        <v>33212.538702335332</v>
      </c>
      <c r="AI11" s="68">
        <v>31006.528502544501</v>
      </c>
      <c r="AJ11" s="68">
        <v>32656.993168698042</v>
      </c>
      <c r="AK11" s="68">
        <v>32831.094744478993</v>
      </c>
      <c r="AL11" s="68">
        <v>32121.771690338544</v>
      </c>
      <c r="AM11" s="68">
        <v>35627.814675380389</v>
      </c>
      <c r="AN11" s="68">
        <v>37664.720180113756</v>
      </c>
      <c r="AO11" s="68">
        <v>36141.887897960965</v>
      </c>
      <c r="AP11" s="68">
        <v>36179.426996014379</v>
      </c>
      <c r="AQ11" s="68">
        <v>34822.080621216926</v>
      </c>
      <c r="AR11" s="68">
        <v>38832.809017061823</v>
      </c>
      <c r="AS11" s="68">
        <v>39152.742678901741</v>
      </c>
      <c r="AT11" s="68">
        <v>37037.484314269801</v>
      </c>
      <c r="AU11" s="68">
        <v>38543.667810972649</v>
      </c>
      <c r="AV11" s="68">
        <v>43660.668029468114</v>
      </c>
      <c r="AW11" s="68">
        <v>45713.751833112721</v>
      </c>
      <c r="AX11" s="68">
        <v>48346.545032469607</v>
      </c>
      <c r="AY11" s="68">
        <v>43543.401502129942</v>
      </c>
      <c r="AZ11" s="68">
        <v>40584.213310566563</v>
      </c>
      <c r="BA11" s="68">
        <v>49037.630182561494</v>
      </c>
      <c r="BB11" s="165">
        <v>45906.387777845361</v>
      </c>
      <c r="BC11" s="228">
        <v>0</v>
      </c>
      <c r="BD11" s="68">
        <v>0</v>
      </c>
      <c r="BE11" s="68">
        <v>0</v>
      </c>
      <c r="BF11" s="68"/>
      <c r="BG11" s="68"/>
      <c r="BH11" s="55"/>
      <c r="BI11" s="55"/>
      <c r="BJ11" s="55"/>
      <c r="BK11" s="55"/>
    </row>
    <row r="12" spans="21:63">
      <c r="V12" s="363"/>
      <c r="W12" s="366"/>
      <c r="X12" s="366"/>
      <c r="Y12" s="382" t="s">
        <v>258</v>
      </c>
      <c r="Z12" s="369"/>
      <c r="AA12" s="828">
        <v>7.0981544844883393</v>
      </c>
      <c r="AB12" s="828">
        <v>7.2129847644753804</v>
      </c>
      <c r="AC12" s="828">
        <v>7.7536535302388856</v>
      </c>
      <c r="AD12" s="828">
        <v>8.3041410948867149</v>
      </c>
      <c r="AE12" s="828">
        <v>10.089595161674215</v>
      </c>
      <c r="AF12" s="828">
        <v>10.227752075157644</v>
      </c>
      <c r="AG12" s="828">
        <v>10.699964111635673</v>
      </c>
      <c r="AH12" s="828">
        <v>13.308116424208396</v>
      </c>
      <c r="AI12" s="828">
        <v>13.717446861453332</v>
      </c>
      <c r="AJ12" s="828">
        <v>15.030841920186454</v>
      </c>
      <c r="AK12" s="828">
        <v>14.994319013513435</v>
      </c>
      <c r="AL12" s="828">
        <v>14.982992723512183</v>
      </c>
      <c r="AM12" s="828">
        <v>12.31114793059516</v>
      </c>
      <c r="AN12" s="828">
        <v>11.818148866694965</v>
      </c>
      <c r="AO12" s="828">
        <v>14.11215500266831</v>
      </c>
      <c r="AP12" s="828">
        <v>20.9832236715887</v>
      </c>
      <c r="AQ12" s="828">
        <v>20.445261069975356</v>
      </c>
      <c r="AR12" s="828">
        <v>21.099014492757277</v>
      </c>
      <c r="AS12" s="828">
        <v>18.661711418709974</v>
      </c>
      <c r="AT12" s="828">
        <v>22.192929404784703</v>
      </c>
      <c r="AU12" s="828">
        <v>27.908769273251586</v>
      </c>
      <c r="AV12" s="828">
        <v>22.219498011307383</v>
      </c>
      <c r="AW12" s="828">
        <v>22.913137513414096</v>
      </c>
      <c r="AX12" s="828">
        <v>20.683871793174625</v>
      </c>
      <c r="AY12" s="828">
        <v>20.959039856263072</v>
      </c>
      <c r="AZ12" s="828">
        <v>25.121037472635706</v>
      </c>
      <c r="BA12" s="828">
        <v>26.591805757495269</v>
      </c>
      <c r="BB12" s="829">
        <v>26.412105551691042</v>
      </c>
      <c r="BC12" s="228">
        <v>0</v>
      </c>
      <c r="BD12" s="68">
        <v>0</v>
      </c>
      <c r="BE12" s="68">
        <v>0</v>
      </c>
      <c r="BF12" s="68"/>
      <c r="BG12" s="68"/>
      <c r="BH12" s="55"/>
      <c r="BI12" s="55"/>
      <c r="BJ12" s="55"/>
      <c r="BK12" s="55"/>
    </row>
    <row r="13" spans="21:63">
      <c r="V13" s="363"/>
      <c r="W13" s="366"/>
      <c r="X13" s="859" t="s">
        <v>295</v>
      </c>
      <c r="Y13" s="860"/>
      <c r="Z13" s="370"/>
      <c r="AA13" s="212">
        <v>-31.652019861393285</v>
      </c>
      <c r="AB13" s="212">
        <v>-559.79961706934569</v>
      </c>
      <c r="AC13" s="212">
        <v>-900.24119256093536</v>
      </c>
      <c r="AD13" s="212">
        <v>-906.48064712376754</v>
      </c>
      <c r="AE13" s="212">
        <v>-1515.868043703797</v>
      </c>
      <c r="AF13" s="212">
        <v>-1838.5094965243893</v>
      </c>
      <c r="AG13" s="212">
        <v>-2035.3277511266817</v>
      </c>
      <c r="AH13" s="212">
        <v>-2323.6788409244773</v>
      </c>
      <c r="AI13" s="212">
        <v>-5178.5247245580931</v>
      </c>
      <c r="AJ13" s="212">
        <v>-5243.5183456688655</v>
      </c>
      <c r="AK13" s="212">
        <v>-6386.4989766781391</v>
      </c>
      <c r="AL13" s="212">
        <v>-6665.3013065761997</v>
      </c>
      <c r="AM13" s="212">
        <v>-3236.4093096216839</v>
      </c>
      <c r="AN13" s="212">
        <v>-3095.165258437009</v>
      </c>
      <c r="AO13" s="212">
        <v>-3199.153197087182</v>
      </c>
      <c r="AP13" s="212">
        <v>-5730.8262755193646</v>
      </c>
      <c r="AQ13" s="212">
        <v>-4855.8997490140591</v>
      </c>
      <c r="AR13" s="212">
        <v>-3978.9685170129337</v>
      </c>
      <c r="AS13" s="212">
        <v>-5827.4765579554432</v>
      </c>
      <c r="AT13" s="212">
        <v>-4096.3886323216766</v>
      </c>
      <c r="AU13" s="212">
        <v>-6720.5836064739651</v>
      </c>
      <c r="AV13" s="212">
        <v>-5906.76730739914</v>
      </c>
      <c r="AW13" s="212">
        <v>-4706.6639085556426</v>
      </c>
      <c r="AX13" s="212">
        <v>-4816.2679668714509</v>
      </c>
      <c r="AY13" s="212">
        <v>-3405.1657916844415</v>
      </c>
      <c r="AZ13" s="212">
        <v>-3932.6426062664482</v>
      </c>
      <c r="BA13" s="212">
        <v>-5274.4967769407649</v>
      </c>
      <c r="BB13" s="214">
        <v>-5618.2170924432667</v>
      </c>
      <c r="BC13" s="240">
        <v>0</v>
      </c>
      <c r="BD13" s="212">
        <v>0</v>
      </c>
      <c r="BE13" s="212">
        <v>0</v>
      </c>
      <c r="BF13" s="212"/>
      <c r="BG13" s="212"/>
      <c r="BH13" s="55"/>
      <c r="BI13" s="55"/>
      <c r="BJ13" s="55"/>
      <c r="BK13" s="55"/>
    </row>
    <row r="14" spans="21:63">
      <c r="V14" s="363"/>
      <c r="W14" s="371" t="s">
        <v>259</v>
      </c>
      <c r="X14" s="384"/>
      <c r="Y14" s="385"/>
      <c r="Z14" s="69"/>
      <c r="AA14" s="125">
        <f t="shared" ref="AA14:AZ14" si="8">SUM(AA15,AA16)</f>
        <v>503456.00038271293</v>
      </c>
      <c r="AB14" s="125">
        <f t="shared" si="8"/>
        <v>497210.22754119709</v>
      </c>
      <c r="AC14" s="125">
        <f t="shared" si="8"/>
        <v>488744.73690000648</v>
      </c>
      <c r="AD14" s="125">
        <f t="shared" si="8"/>
        <v>476543.90578847437</v>
      </c>
      <c r="AE14" s="125">
        <f t="shared" si="8"/>
        <v>493392.90576007386</v>
      </c>
      <c r="AF14" s="125">
        <f t="shared" si="8"/>
        <v>490053.84971615981</v>
      </c>
      <c r="AG14" s="125">
        <f t="shared" si="8"/>
        <v>493684.55581356952</v>
      </c>
      <c r="AH14" s="125">
        <f t="shared" si="8"/>
        <v>484099.92311368545</v>
      </c>
      <c r="AI14" s="125">
        <f t="shared" si="8"/>
        <v>454165.92370323575</v>
      </c>
      <c r="AJ14" s="125">
        <f t="shared" si="8"/>
        <v>464766.92411366897</v>
      </c>
      <c r="AK14" s="125">
        <f t="shared" si="8"/>
        <v>476459.8719643387</v>
      </c>
      <c r="AL14" s="125">
        <f t="shared" si="8"/>
        <v>464548.82200489426</v>
      </c>
      <c r="AM14" s="125">
        <f t="shared" si="8"/>
        <v>473050.79852762911</v>
      </c>
      <c r="AN14" s="125">
        <f t="shared" si="8"/>
        <v>474413.93535655655</v>
      </c>
      <c r="AO14" s="125">
        <f t="shared" si="8"/>
        <v>471050.16020174813</v>
      </c>
      <c r="AP14" s="125">
        <f t="shared" si="8"/>
        <v>468521.18695440626</v>
      </c>
      <c r="AQ14" s="125">
        <f t="shared" si="8"/>
        <v>462221.30585449288</v>
      </c>
      <c r="AR14" s="125">
        <f t="shared" si="8"/>
        <v>473593.64689408086</v>
      </c>
      <c r="AS14" s="125">
        <f t="shared" si="8"/>
        <v>429585.1467229104</v>
      </c>
      <c r="AT14" s="125">
        <f t="shared" si="8"/>
        <v>404031.16895003867</v>
      </c>
      <c r="AU14" s="125">
        <f t="shared" si="8"/>
        <v>431518.34251190763</v>
      </c>
      <c r="AV14" s="125">
        <f t="shared" si="8"/>
        <v>446150.53272504732</v>
      </c>
      <c r="AW14" s="125">
        <f t="shared" si="8"/>
        <v>457561.39485409349</v>
      </c>
      <c r="AX14" s="125">
        <f t="shared" si="8"/>
        <v>466019.00440857705</v>
      </c>
      <c r="AY14" s="125">
        <f t="shared" si="8"/>
        <v>449327.45480980625</v>
      </c>
      <c r="AZ14" s="125">
        <f t="shared" si="8"/>
        <v>432693.45933376934</v>
      </c>
      <c r="BA14" s="125">
        <f t="shared" ref="BA14:BE14" si="9">SUM(BA15,BA16)</f>
        <v>418951.6650621859</v>
      </c>
      <c r="BB14" s="166">
        <f t="shared" si="9"/>
        <v>412564.44238575373</v>
      </c>
      <c r="BC14" s="230">
        <f t="shared" si="9"/>
        <v>0</v>
      </c>
      <c r="BD14" s="125">
        <f t="shared" si="9"/>
        <v>0</v>
      </c>
      <c r="BE14" s="125">
        <f t="shared" si="9"/>
        <v>0</v>
      </c>
      <c r="BF14" s="125"/>
      <c r="BG14" s="125"/>
    </row>
    <row r="15" spans="21:63">
      <c r="V15" s="363"/>
      <c r="W15" s="372"/>
      <c r="X15" s="856" t="s">
        <v>260</v>
      </c>
      <c r="Y15" s="857"/>
      <c r="Z15" s="69"/>
      <c r="AA15" s="634">
        <v>40604.737733114533</v>
      </c>
      <c r="AB15" s="634">
        <v>40393.51971153359</v>
      </c>
      <c r="AC15" s="634">
        <v>40278.699006924748</v>
      </c>
      <c r="AD15" s="634">
        <v>39081.557229959581</v>
      </c>
      <c r="AE15" s="634">
        <v>38660.555406805877</v>
      </c>
      <c r="AF15" s="634">
        <v>37746.530961057731</v>
      </c>
      <c r="AG15" s="634">
        <v>37862.590697331929</v>
      </c>
      <c r="AH15" s="634">
        <v>36605.792181608354</v>
      </c>
      <c r="AI15" s="634">
        <v>35711.95039413427</v>
      </c>
      <c r="AJ15" s="634">
        <v>34911.028318209588</v>
      </c>
      <c r="AK15" s="634">
        <v>34128.562956272472</v>
      </c>
      <c r="AL15" s="634">
        <v>34261.545948515108</v>
      </c>
      <c r="AM15" s="634">
        <v>33173.290011394653</v>
      </c>
      <c r="AN15" s="634">
        <v>32773.357942680035</v>
      </c>
      <c r="AO15" s="634">
        <v>32686.555748749601</v>
      </c>
      <c r="AP15" s="634">
        <v>31645.598346681956</v>
      </c>
      <c r="AQ15" s="634">
        <v>30068.424094607606</v>
      </c>
      <c r="AR15" s="634">
        <v>30107.136934834511</v>
      </c>
      <c r="AS15" s="634">
        <v>25238.709620250997</v>
      </c>
      <c r="AT15" s="634">
        <v>27904.771389059908</v>
      </c>
      <c r="AU15" s="634">
        <v>27183.59460275028</v>
      </c>
      <c r="AV15" s="634">
        <v>29283.732340496816</v>
      </c>
      <c r="AW15" s="634">
        <v>28810.585830420419</v>
      </c>
      <c r="AX15" s="634">
        <v>25832.474241002921</v>
      </c>
      <c r="AY15" s="634">
        <v>25486.962924019925</v>
      </c>
      <c r="AZ15" s="634">
        <v>26738.740040807683</v>
      </c>
      <c r="BA15" s="634">
        <v>27477.364562434366</v>
      </c>
      <c r="BB15" s="166">
        <v>26536.212637591634</v>
      </c>
      <c r="BC15" s="747">
        <v>0</v>
      </c>
      <c r="BD15" s="634">
        <v>0</v>
      </c>
      <c r="BE15" s="634">
        <v>0</v>
      </c>
      <c r="BF15" s="125"/>
      <c r="BG15" s="125"/>
    </row>
    <row r="16" spans="21:63">
      <c r="V16" s="363"/>
      <c r="W16" s="372"/>
      <c r="X16" s="856" t="s">
        <v>261</v>
      </c>
      <c r="Y16" s="857"/>
      <c r="Z16" s="69"/>
      <c r="AA16" s="125">
        <f>SUM(AA17:AA25)</f>
        <v>462851.26264959842</v>
      </c>
      <c r="AB16" s="125">
        <f t="shared" ref="AB16:AZ16" si="10">SUM(AB17:AB25)</f>
        <v>456816.70782966347</v>
      </c>
      <c r="AC16" s="125">
        <f t="shared" si="10"/>
        <v>448466.03789308172</v>
      </c>
      <c r="AD16" s="125">
        <f t="shared" si="10"/>
        <v>437462.34855851479</v>
      </c>
      <c r="AE16" s="125">
        <f t="shared" si="10"/>
        <v>454732.35035326798</v>
      </c>
      <c r="AF16" s="125">
        <f t="shared" si="10"/>
        <v>452307.31875510205</v>
      </c>
      <c r="AG16" s="125">
        <f t="shared" si="10"/>
        <v>455821.96511623758</v>
      </c>
      <c r="AH16" s="125">
        <f t="shared" si="10"/>
        <v>447494.13093207713</v>
      </c>
      <c r="AI16" s="125">
        <f t="shared" si="10"/>
        <v>418453.97330910148</v>
      </c>
      <c r="AJ16" s="125">
        <f t="shared" si="10"/>
        <v>429855.89579545939</v>
      </c>
      <c r="AK16" s="125">
        <f t="shared" si="10"/>
        <v>442331.30900806625</v>
      </c>
      <c r="AL16" s="125">
        <f t="shared" si="10"/>
        <v>430287.27605637914</v>
      </c>
      <c r="AM16" s="125">
        <f t="shared" si="10"/>
        <v>439877.50851623446</v>
      </c>
      <c r="AN16" s="125">
        <f t="shared" si="10"/>
        <v>441640.57741387654</v>
      </c>
      <c r="AO16" s="125">
        <f t="shared" si="10"/>
        <v>438363.60445299855</v>
      </c>
      <c r="AP16" s="125">
        <f t="shared" si="10"/>
        <v>436875.58860772429</v>
      </c>
      <c r="AQ16" s="125">
        <f t="shared" si="10"/>
        <v>432152.88175988529</v>
      </c>
      <c r="AR16" s="125">
        <f t="shared" si="10"/>
        <v>443486.50995924632</v>
      </c>
      <c r="AS16" s="125">
        <f t="shared" si="10"/>
        <v>404346.43710265943</v>
      </c>
      <c r="AT16" s="125">
        <f t="shared" si="10"/>
        <v>376126.39756097877</v>
      </c>
      <c r="AU16" s="125">
        <f t="shared" si="10"/>
        <v>404334.74790915736</v>
      </c>
      <c r="AV16" s="125">
        <f t="shared" si="10"/>
        <v>416866.80038455053</v>
      </c>
      <c r="AW16" s="125">
        <f t="shared" si="10"/>
        <v>428750.80902367306</v>
      </c>
      <c r="AX16" s="125">
        <f t="shared" si="10"/>
        <v>440186.53016757412</v>
      </c>
      <c r="AY16" s="125">
        <f t="shared" si="10"/>
        <v>423840.49188578635</v>
      </c>
      <c r="AZ16" s="125">
        <f t="shared" si="10"/>
        <v>405954.71929296164</v>
      </c>
      <c r="BA16" s="125">
        <f t="shared" ref="BA16:BE16" si="11">SUM(BA17:BA25)</f>
        <v>391474.30049975152</v>
      </c>
      <c r="BB16" s="166">
        <f t="shared" si="11"/>
        <v>386028.22974816209</v>
      </c>
      <c r="BC16" s="230">
        <f t="shared" si="11"/>
        <v>0</v>
      </c>
      <c r="BD16" s="125">
        <f t="shared" si="11"/>
        <v>0</v>
      </c>
      <c r="BE16" s="125">
        <f t="shared" si="11"/>
        <v>0</v>
      </c>
      <c r="BF16" s="125"/>
      <c r="BG16" s="125"/>
    </row>
    <row r="17" spans="22:59" ht="14.25" customHeight="1">
      <c r="V17" s="363"/>
      <c r="W17" s="372"/>
      <c r="X17" s="372"/>
      <c r="Y17" s="39" t="s">
        <v>262</v>
      </c>
      <c r="Z17" s="68"/>
      <c r="AA17" s="68">
        <v>13943.04988711706</v>
      </c>
      <c r="AB17" s="68">
        <v>14480.263241572353</v>
      </c>
      <c r="AC17" s="68">
        <v>15097.53749416358</v>
      </c>
      <c r="AD17" s="68">
        <v>15357.083208672781</v>
      </c>
      <c r="AE17" s="68">
        <v>16374.854448105707</v>
      </c>
      <c r="AF17" s="68">
        <v>17041.322981894802</v>
      </c>
      <c r="AG17" s="68">
        <v>16917.363213126126</v>
      </c>
      <c r="AH17" s="68">
        <v>17091.295082204299</v>
      </c>
      <c r="AI17" s="68">
        <v>17694.984790911334</v>
      </c>
      <c r="AJ17" s="68">
        <v>18402.404816324532</v>
      </c>
      <c r="AK17" s="68">
        <v>18526.817322646049</v>
      </c>
      <c r="AL17" s="68">
        <v>18999.875882910554</v>
      </c>
      <c r="AM17" s="68">
        <v>20045.740179169243</v>
      </c>
      <c r="AN17" s="68">
        <v>20170.09781818647</v>
      </c>
      <c r="AO17" s="68">
        <v>20819.972639514661</v>
      </c>
      <c r="AP17" s="68">
        <v>21299.974333865193</v>
      </c>
      <c r="AQ17" s="68">
        <v>20851.024166697545</v>
      </c>
      <c r="AR17" s="68">
        <v>21392.218534620537</v>
      </c>
      <c r="AS17" s="68">
        <v>22478.575270147172</v>
      </c>
      <c r="AT17" s="68">
        <v>19618.072801562739</v>
      </c>
      <c r="AU17" s="68">
        <v>21528.669020450991</v>
      </c>
      <c r="AV17" s="68">
        <v>23357.756995512456</v>
      </c>
      <c r="AW17" s="68">
        <v>23715.43411278617</v>
      </c>
      <c r="AX17" s="68">
        <v>25433.444762266059</v>
      </c>
      <c r="AY17" s="68">
        <v>23434.638714163164</v>
      </c>
      <c r="AZ17" s="68">
        <v>22505.537468923329</v>
      </c>
      <c r="BA17" s="68">
        <v>21538.199451014771</v>
      </c>
      <c r="BB17" s="165">
        <v>20935.872587849859</v>
      </c>
      <c r="BC17" s="228">
        <v>0</v>
      </c>
      <c r="BD17" s="68">
        <v>0</v>
      </c>
      <c r="BE17" s="68">
        <v>0</v>
      </c>
      <c r="BF17" s="68"/>
      <c r="BG17" s="68"/>
    </row>
    <row r="18" spans="22:59" ht="14.25" customHeight="1">
      <c r="V18" s="363"/>
      <c r="W18" s="372"/>
      <c r="X18" s="372"/>
      <c r="Y18" s="386" t="s">
        <v>263</v>
      </c>
      <c r="Z18" s="68"/>
      <c r="AA18" s="68">
        <v>20803.803164161323</v>
      </c>
      <c r="AB18" s="68">
        <v>20106.323823150655</v>
      </c>
      <c r="AC18" s="68">
        <v>19962.868204174214</v>
      </c>
      <c r="AD18" s="68">
        <v>18989.086250659122</v>
      </c>
      <c r="AE18" s="68">
        <v>19623.809931762109</v>
      </c>
      <c r="AF18" s="68">
        <v>19202.184705075913</v>
      </c>
      <c r="AG18" s="68">
        <v>18404.945102700964</v>
      </c>
      <c r="AH18" s="68">
        <v>18213.547039074485</v>
      </c>
      <c r="AI18" s="68">
        <v>17873.116784198945</v>
      </c>
      <c r="AJ18" s="68">
        <v>17089.112687112858</v>
      </c>
      <c r="AK18" s="68">
        <v>16229.183603184923</v>
      </c>
      <c r="AL18" s="68">
        <v>15748.032737473921</v>
      </c>
      <c r="AM18" s="68">
        <v>15533.382801045866</v>
      </c>
      <c r="AN18" s="68">
        <v>15274.78585088121</v>
      </c>
      <c r="AO18" s="68">
        <v>14492.22864135443</v>
      </c>
      <c r="AP18" s="68">
        <v>12965.079690846997</v>
      </c>
      <c r="AQ18" s="68">
        <v>12141.456701928262</v>
      </c>
      <c r="AR18" s="68">
        <v>11723.91059588291</v>
      </c>
      <c r="AS18" s="68">
        <v>9833.3508284684031</v>
      </c>
      <c r="AT18" s="68">
        <v>9122.4622685520044</v>
      </c>
      <c r="AU18" s="68">
        <v>9690.6609767613299</v>
      </c>
      <c r="AV18" s="68">
        <v>9893.5332190259469</v>
      </c>
      <c r="AW18" s="68">
        <v>9313.6033963214213</v>
      </c>
      <c r="AX18" s="68">
        <v>9718.3922210555756</v>
      </c>
      <c r="AY18" s="68">
        <v>9399.0287202072577</v>
      </c>
      <c r="AZ18" s="68">
        <v>9990.8339681259458</v>
      </c>
      <c r="BA18" s="68">
        <v>8948.9093416932301</v>
      </c>
      <c r="BB18" s="165">
        <v>8789.8987435023519</v>
      </c>
      <c r="BC18" s="228">
        <v>0</v>
      </c>
      <c r="BD18" s="68">
        <v>0</v>
      </c>
      <c r="BE18" s="68">
        <v>0</v>
      </c>
      <c r="BF18" s="68"/>
      <c r="BG18" s="68"/>
    </row>
    <row r="19" spans="22:59" ht="14.25" customHeight="1">
      <c r="V19" s="363"/>
      <c r="W19" s="372"/>
      <c r="X19" s="372"/>
      <c r="Y19" s="386" t="s">
        <v>264</v>
      </c>
      <c r="Z19" s="68"/>
      <c r="AA19" s="68">
        <v>32632.589032968099</v>
      </c>
      <c r="AB19" s="68">
        <v>32663.759976533613</v>
      </c>
      <c r="AC19" s="68">
        <v>32004.436374483539</v>
      </c>
      <c r="AD19" s="68">
        <v>31919.890857500955</v>
      </c>
      <c r="AE19" s="68">
        <v>33143.911972531518</v>
      </c>
      <c r="AF19" s="68">
        <v>34386.963421332366</v>
      </c>
      <c r="AG19" s="68">
        <v>34688.635666568189</v>
      </c>
      <c r="AH19" s="68">
        <v>34517.867967108716</v>
      </c>
      <c r="AI19" s="68">
        <v>33046.022250619746</v>
      </c>
      <c r="AJ19" s="68">
        <v>33691.373530125704</v>
      </c>
      <c r="AK19" s="68">
        <v>34576.006851919432</v>
      </c>
      <c r="AL19" s="68">
        <v>33830.598042691818</v>
      </c>
      <c r="AM19" s="68">
        <v>33317.183931417763</v>
      </c>
      <c r="AN19" s="68">
        <v>33038.664305105653</v>
      </c>
      <c r="AO19" s="68">
        <v>32499.641821326069</v>
      </c>
      <c r="AP19" s="68">
        <v>31052.404038578032</v>
      </c>
      <c r="AQ19" s="68">
        <v>29075.847268521044</v>
      </c>
      <c r="AR19" s="68">
        <v>28483.573404684423</v>
      </c>
      <c r="AS19" s="68">
        <v>26628.976493098889</v>
      </c>
      <c r="AT19" s="68">
        <v>24445.196416554667</v>
      </c>
      <c r="AU19" s="68">
        <v>24006.50473467779</v>
      </c>
      <c r="AV19" s="68">
        <v>24401.593851825528</v>
      </c>
      <c r="AW19" s="68">
        <v>26143.042054231279</v>
      </c>
      <c r="AX19" s="68">
        <v>25312.686560337766</v>
      </c>
      <c r="AY19" s="68">
        <v>23808.87992747685</v>
      </c>
      <c r="AZ19" s="68">
        <v>23591.492187959724</v>
      </c>
      <c r="BA19" s="68">
        <v>23133.409250563484</v>
      </c>
      <c r="BB19" s="165">
        <v>22998.595212210748</v>
      </c>
      <c r="BC19" s="228">
        <v>0</v>
      </c>
      <c r="BD19" s="68">
        <v>0</v>
      </c>
      <c r="BE19" s="68">
        <v>0</v>
      </c>
      <c r="BF19" s="68"/>
      <c r="BG19" s="68"/>
    </row>
    <row r="20" spans="22:59" ht="14.25" customHeight="1">
      <c r="V20" s="363"/>
      <c r="W20" s="372"/>
      <c r="X20" s="372"/>
      <c r="Y20" s="386" t="s">
        <v>265</v>
      </c>
      <c r="Z20" s="68"/>
      <c r="AA20" s="68">
        <v>63580.809712371396</v>
      </c>
      <c r="AB20" s="68">
        <v>64182.543221124513</v>
      </c>
      <c r="AC20" s="68">
        <v>64433.650220281997</v>
      </c>
      <c r="AD20" s="68">
        <v>63755.545028952343</v>
      </c>
      <c r="AE20" s="68">
        <v>67944.982715880746</v>
      </c>
      <c r="AF20" s="68">
        <v>68707.020439212734</v>
      </c>
      <c r="AG20" s="68">
        <v>70841.484230117785</v>
      </c>
      <c r="AH20" s="68">
        <v>71761.142240340268</v>
      </c>
      <c r="AI20" s="68">
        <v>67169.457395461184</v>
      </c>
      <c r="AJ20" s="68">
        <v>68526.159659039797</v>
      </c>
      <c r="AK20" s="68">
        <v>72303.458476373999</v>
      </c>
      <c r="AL20" s="68">
        <v>69354.234184867644</v>
      </c>
      <c r="AM20" s="68">
        <v>69396.947750648163</v>
      </c>
      <c r="AN20" s="68">
        <v>68709.278668898507</v>
      </c>
      <c r="AO20" s="68">
        <v>69164.975689764833</v>
      </c>
      <c r="AP20" s="68">
        <v>71737.186651189608</v>
      </c>
      <c r="AQ20" s="68">
        <v>70087.443075235104</v>
      </c>
      <c r="AR20" s="68">
        <v>70463.341341982639</v>
      </c>
      <c r="AS20" s="68">
        <v>65471.608903680521</v>
      </c>
      <c r="AT20" s="68">
        <v>64882.88172004951</v>
      </c>
      <c r="AU20" s="68">
        <v>66997.255809316805</v>
      </c>
      <c r="AV20" s="68">
        <v>69003.508096612655</v>
      </c>
      <c r="AW20" s="68">
        <v>67131.42097654377</v>
      </c>
      <c r="AX20" s="68">
        <v>70265.935130062033</v>
      </c>
      <c r="AY20" s="68">
        <v>66951.408086097465</v>
      </c>
      <c r="AZ20" s="68">
        <v>65078.465070208025</v>
      </c>
      <c r="BA20" s="68">
        <v>61000.71811092498</v>
      </c>
      <c r="BB20" s="165">
        <v>61717.172793010352</v>
      </c>
      <c r="BC20" s="228">
        <v>0</v>
      </c>
      <c r="BD20" s="68">
        <v>0</v>
      </c>
      <c r="BE20" s="68">
        <v>0</v>
      </c>
      <c r="BF20" s="68"/>
      <c r="BG20" s="68"/>
    </row>
    <row r="21" spans="22:59" ht="14.25" customHeight="1">
      <c r="V21" s="363"/>
      <c r="W21" s="372"/>
      <c r="X21" s="372"/>
      <c r="Y21" s="386" t="s">
        <v>266</v>
      </c>
      <c r="Z21" s="68"/>
      <c r="AA21" s="68">
        <v>53784.66543096838</v>
      </c>
      <c r="AB21" s="68">
        <v>53814.817162193409</v>
      </c>
      <c r="AC21" s="68">
        <v>53911.932146970968</v>
      </c>
      <c r="AD21" s="68">
        <v>53090.839227595519</v>
      </c>
      <c r="AE21" s="68">
        <v>54206.363451175414</v>
      </c>
      <c r="AF21" s="68">
        <v>53845.547283039443</v>
      </c>
      <c r="AG21" s="68">
        <v>53504.488917299634</v>
      </c>
      <c r="AH21" s="68">
        <v>51582.780058565419</v>
      </c>
      <c r="AI21" s="68">
        <v>46619.030636337295</v>
      </c>
      <c r="AJ21" s="68">
        <v>46490.578595469757</v>
      </c>
      <c r="AK21" s="68">
        <v>46389.746017647885</v>
      </c>
      <c r="AL21" s="68">
        <v>44574.394645469831</v>
      </c>
      <c r="AM21" s="68">
        <v>44006.216111132737</v>
      </c>
      <c r="AN21" s="68">
        <v>43614.716623651118</v>
      </c>
      <c r="AO21" s="68">
        <v>41110.405574740274</v>
      </c>
      <c r="AP21" s="68">
        <v>39941.270650105231</v>
      </c>
      <c r="AQ21" s="68">
        <v>39773.501624685341</v>
      </c>
      <c r="AR21" s="68">
        <v>38986.230056959677</v>
      </c>
      <c r="AS21" s="68">
        <v>36219.435993653649</v>
      </c>
      <c r="AT21" s="68">
        <v>32328.827029768694</v>
      </c>
      <c r="AU21" s="68">
        <v>32579.704040227043</v>
      </c>
      <c r="AV21" s="68">
        <v>33063.414741666318</v>
      </c>
      <c r="AW21" s="68">
        <v>33879.813978481281</v>
      </c>
      <c r="AX21" s="68">
        <v>34867.256873450649</v>
      </c>
      <c r="AY21" s="68">
        <v>33206.506575997111</v>
      </c>
      <c r="AZ21" s="68">
        <v>31627.491918465137</v>
      </c>
      <c r="BA21" s="68">
        <v>31805.245005355311</v>
      </c>
      <c r="BB21" s="165">
        <v>31492.515062524799</v>
      </c>
      <c r="BC21" s="228">
        <v>0</v>
      </c>
      <c r="BD21" s="68">
        <v>0</v>
      </c>
      <c r="BE21" s="68">
        <v>0</v>
      </c>
      <c r="BF21" s="68"/>
      <c r="BG21" s="68"/>
    </row>
    <row r="22" spans="22:59" ht="14.25" customHeight="1">
      <c r="V22" s="363"/>
      <c r="W22" s="372"/>
      <c r="X22" s="372"/>
      <c r="Y22" s="386" t="s">
        <v>267</v>
      </c>
      <c r="Z22" s="68"/>
      <c r="AA22" s="68">
        <v>174333.32295444296</v>
      </c>
      <c r="AB22" s="68">
        <v>168970.07740140925</v>
      </c>
      <c r="AC22" s="68">
        <v>161769.6180440817</v>
      </c>
      <c r="AD22" s="68">
        <v>159526.20485530797</v>
      </c>
      <c r="AE22" s="68">
        <v>163324.34094425273</v>
      </c>
      <c r="AF22" s="68">
        <v>163947.94801300848</v>
      </c>
      <c r="AG22" s="68">
        <v>165383.73283922754</v>
      </c>
      <c r="AH22" s="68">
        <v>167488.11000274832</v>
      </c>
      <c r="AI22" s="68">
        <v>156054.09382805022</v>
      </c>
      <c r="AJ22" s="68">
        <v>161810.79064744292</v>
      </c>
      <c r="AK22" s="68">
        <v>169028.36794830888</v>
      </c>
      <c r="AL22" s="68">
        <v>164635.01072338037</v>
      </c>
      <c r="AM22" s="68">
        <v>171090.59468966926</v>
      </c>
      <c r="AN22" s="68">
        <v>173147.10348891901</v>
      </c>
      <c r="AO22" s="68">
        <v>173284.75925965956</v>
      </c>
      <c r="AP22" s="68">
        <v>170836.95233072306</v>
      </c>
      <c r="AQ22" s="68">
        <v>173062.97063006743</v>
      </c>
      <c r="AR22" s="68">
        <v>179977.58260027217</v>
      </c>
      <c r="AS22" s="68">
        <v>162254.59892103143</v>
      </c>
      <c r="AT22" s="68">
        <v>150726.86777177014</v>
      </c>
      <c r="AU22" s="68">
        <v>171246.67619417631</v>
      </c>
      <c r="AV22" s="68">
        <v>171474.19509840745</v>
      </c>
      <c r="AW22" s="68">
        <v>175515.22556571465</v>
      </c>
      <c r="AX22" s="68">
        <v>182396.00184555067</v>
      </c>
      <c r="AY22" s="68">
        <v>179258.50973568147</v>
      </c>
      <c r="AZ22" s="68">
        <v>170961.56778342286</v>
      </c>
      <c r="BA22" s="68">
        <v>166432.73460074983</v>
      </c>
      <c r="BB22" s="165">
        <v>163388.15477595158</v>
      </c>
      <c r="BC22" s="228">
        <v>0</v>
      </c>
      <c r="BD22" s="68">
        <v>0</v>
      </c>
      <c r="BE22" s="68">
        <v>0</v>
      </c>
      <c r="BF22" s="68"/>
      <c r="BG22" s="68"/>
    </row>
    <row r="23" spans="22:59" ht="14.25" customHeight="1">
      <c r="V23" s="363"/>
      <c r="W23" s="372"/>
      <c r="X23" s="372"/>
      <c r="Y23" s="386" t="s">
        <v>296</v>
      </c>
      <c r="Z23" s="68"/>
      <c r="AA23" s="68">
        <v>14877.255141484415</v>
      </c>
      <c r="AB23" s="68">
        <v>14442.679536081632</v>
      </c>
      <c r="AC23" s="68">
        <v>14263.599498646279</v>
      </c>
      <c r="AD23" s="68">
        <v>13364.824275316007</v>
      </c>
      <c r="AE23" s="68">
        <v>13250.005932300361</v>
      </c>
      <c r="AF23" s="68">
        <v>12448.351315715137</v>
      </c>
      <c r="AG23" s="68">
        <v>11638.487520780112</v>
      </c>
      <c r="AH23" s="68">
        <v>12005.330125363511</v>
      </c>
      <c r="AI23" s="68">
        <v>11657.206975378462</v>
      </c>
      <c r="AJ23" s="68">
        <v>11995.068979672229</v>
      </c>
      <c r="AK23" s="68">
        <v>11910.324763380593</v>
      </c>
      <c r="AL23" s="68">
        <v>11783.065784142764</v>
      </c>
      <c r="AM23" s="68">
        <v>11990.871730877709</v>
      </c>
      <c r="AN23" s="68">
        <v>12188.37535974065</v>
      </c>
      <c r="AO23" s="68">
        <v>12015.792962590136</v>
      </c>
      <c r="AP23" s="68">
        <v>11656.325940402041</v>
      </c>
      <c r="AQ23" s="68">
        <v>11503.274797841101</v>
      </c>
      <c r="AR23" s="68">
        <v>11573.33621271725</v>
      </c>
      <c r="AS23" s="68">
        <v>10700.956057420839</v>
      </c>
      <c r="AT23" s="68">
        <v>9127.7735254103027</v>
      </c>
      <c r="AU23" s="68">
        <v>9281.7315847968293</v>
      </c>
      <c r="AV23" s="68">
        <v>9598.1912603908168</v>
      </c>
      <c r="AW23" s="68">
        <v>11391.913490349045</v>
      </c>
      <c r="AX23" s="68">
        <v>10180.76712731358</v>
      </c>
      <c r="AY23" s="68">
        <v>9283.2968060955864</v>
      </c>
      <c r="AZ23" s="68">
        <v>8653.4472508602903</v>
      </c>
      <c r="BA23" s="68">
        <v>9072.7571519711801</v>
      </c>
      <c r="BB23" s="165">
        <v>8897.2929082995706</v>
      </c>
      <c r="BC23" s="228">
        <v>0</v>
      </c>
      <c r="BD23" s="68">
        <v>0</v>
      </c>
      <c r="BE23" s="68">
        <v>0</v>
      </c>
      <c r="BF23" s="68"/>
      <c r="BG23" s="68"/>
    </row>
    <row r="24" spans="22:59" ht="14.25" customHeight="1">
      <c r="V24" s="363"/>
      <c r="W24" s="372"/>
      <c r="X24" s="372"/>
      <c r="Y24" s="386" t="s">
        <v>297</v>
      </c>
      <c r="Z24" s="68"/>
      <c r="AA24" s="68">
        <v>66540.481565861672</v>
      </c>
      <c r="AB24" s="68">
        <v>66438.34713501473</v>
      </c>
      <c r="AC24" s="68">
        <v>65886.880200385742</v>
      </c>
      <c r="AD24" s="68">
        <v>61923.990933543224</v>
      </c>
      <c r="AE24" s="68">
        <v>66343.750346059285</v>
      </c>
      <c r="AF24" s="68">
        <v>63348.573266588981</v>
      </c>
      <c r="AG24" s="68">
        <v>65130.90468876309</v>
      </c>
      <c r="AH24" s="68">
        <v>55414.77102914697</v>
      </c>
      <c r="AI24" s="68">
        <v>48577.355236130621</v>
      </c>
      <c r="AJ24" s="68">
        <v>51350.468197395203</v>
      </c>
      <c r="AK24" s="68">
        <v>52662.553845019938</v>
      </c>
      <c r="AL24" s="68">
        <v>51060.25661223421</v>
      </c>
      <c r="AM24" s="68">
        <v>53662.046716383047</v>
      </c>
      <c r="AN24" s="68">
        <v>54527.646715727904</v>
      </c>
      <c r="AO24" s="68">
        <v>54173.539162977555</v>
      </c>
      <c r="AP24" s="68">
        <v>56232.814174034633</v>
      </c>
      <c r="AQ24" s="68">
        <v>56143.923446100933</v>
      </c>
      <c r="AR24" s="68">
        <v>60646.173356914282</v>
      </c>
      <c r="AS24" s="68">
        <v>53581.361114034495</v>
      </c>
      <c r="AT24" s="68">
        <v>49714.198762527667</v>
      </c>
      <c r="AU24" s="68">
        <v>52353.426848263865</v>
      </c>
      <c r="AV24" s="68">
        <v>57375.499174067118</v>
      </c>
      <c r="AW24" s="68">
        <v>61847.784449751998</v>
      </c>
      <c r="AX24" s="68">
        <v>61513.987503366559</v>
      </c>
      <c r="AY24" s="68">
        <v>57868.509824279499</v>
      </c>
      <c r="AZ24" s="68">
        <v>54673.075777306862</v>
      </c>
      <c r="BA24" s="68">
        <v>51497.933699166439</v>
      </c>
      <c r="BB24" s="165">
        <v>50330.298442764863</v>
      </c>
      <c r="BC24" s="228">
        <v>0</v>
      </c>
      <c r="BD24" s="68">
        <v>0</v>
      </c>
      <c r="BE24" s="68">
        <v>0</v>
      </c>
      <c r="BF24" s="68"/>
      <c r="BG24" s="68"/>
    </row>
    <row r="25" spans="22:59">
      <c r="V25" s="363"/>
      <c r="W25" s="372"/>
      <c r="X25" s="372"/>
      <c r="Y25" s="386" t="s">
        <v>298</v>
      </c>
      <c r="Z25" s="68"/>
      <c r="AA25" s="68">
        <v>22355.285760223091</v>
      </c>
      <c r="AB25" s="68">
        <v>21717.896332583343</v>
      </c>
      <c r="AC25" s="68">
        <v>21135.515709893702</v>
      </c>
      <c r="AD25" s="68">
        <v>19534.883920966811</v>
      </c>
      <c r="AE25" s="68">
        <v>20520.330611200152</v>
      </c>
      <c r="AF25" s="68">
        <v>19379.407329234218</v>
      </c>
      <c r="AG25" s="68">
        <v>19311.92293765413</v>
      </c>
      <c r="AH25" s="68">
        <v>19419.287387525121</v>
      </c>
      <c r="AI25" s="68">
        <v>19762.705412013624</v>
      </c>
      <c r="AJ25" s="68">
        <v>20499.9386828764</v>
      </c>
      <c r="AK25" s="68">
        <v>20704.850179584577</v>
      </c>
      <c r="AL25" s="68">
        <v>20301.807443207985</v>
      </c>
      <c r="AM25" s="68">
        <v>20834.524605890721</v>
      </c>
      <c r="AN25" s="68">
        <v>20969.908582766002</v>
      </c>
      <c r="AO25" s="68">
        <v>20802.288701071077</v>
      </c>
      <c r="AP25" s="68">
        <v>21153.58079797947</v>
      </c>
      <c r="AQ25" s="68">
        <v>19513.440048808505</v>
      </c>
      <c r="AR25" s="68">
        <v>20240.143855212427</v>
      </c>
      <c r="AS25" s="68">
        <v>17177.573521124079</v>
      </c>
      <c r="AT25" s="68">
        <v>16160.117264782999</v>
      </c>
      <c r="AU25" s="68">
        <v>16650.118700486324</v>
      </c>
      <c r="AV25" s="68">
        <v>18699.107947042292</v>
      </c>
      <c r="AW25" s="68">
        <v>19812.570999493473</v>
      </c>
      <c r="AX25" s="68">
        <v>20498.058144171264</v>
      </c>
      <c r="AY25" s="68">
        <v>20629.713495787943</v>
      </c>
      <c r="AZ25" s="68">
        <v>18872.807867689455</v>
      </c>
      <c r="BA25" s="68">
        <v>18044.393888312359</v>
      </c>
      <c r="BB25" s="165">
        <v>17478.429222047995</v>
      </c>
      <c r="BC25" s="228">
        <v>0</v>
      </c>
      <c r="BD25" s="68">
        <v>0</v>
      </c>
      <c r="BE25" s="68">
        <v>0</v>
      </c>
      <c r="BF25" s="68"/>
      <c r="BG25" s="68"/>
    </row>
    <row r="26" spans="22:59" ht="14.25" customHeight="1">
      <c r="V26" s="363"/>
      <c r="W26" s="374" t="s">
        <v>270</v>
      </c>
      <c r="X26" s="387"/>
      <c r="Y26" s="388"/>
      <c r="Z26" s="142"/>
      <c r="AA26" s="635">
        <v>129946.11134765307</v>
      </c>
      <c r="AB26" s="635">
        <v>134030.3862094644</v>
      </c>
      <c r="AC26" s="635">
        <v>138311.48624640779</v>
      </c>
      <c r="AD26" s="635">
        <v>142656.15072168215</v>
      </c>
      <c r="AE26" s="635">
        <v>156749.97762318118</v>
      </c>
      <c r="AF26" s="635">
        <v>161737.88242013525</v>
      </c>
      <c r="AG26" s="635">
        <v>159511.65713682561</v>
      </c>
      <c r="AH26" s="635">
        <v>164426.9467640814</v>
      </c>
      <c r="AI26" s="635">
        <v>172434.61365077383</v>
      </c>
      <c r="AJ26" s="635">
        <v>183061.53880900604</v>
      </c>
      <c r="AK26" s="635">
        <v>186757.95791189902</v>
      </c>
      <c r="AL26" s="635">
        <v>187429.8293007997</v>
      </c>
      <c r="AM26" s="635">
        <v>196987.89562327822</v>
      </c>
      <c r="AN26" s="635">
        <v>202701.93776705401</v>
      </c>
      <c r="AO26" s="635">
        <v>210197.70339913946</v>
      </c>
      <c r="AP26" s="635">
        <v>220589.20888796609</v>
      </c>
      <c r="AQ26" s="635">
        <v>217159.86684242397</v>
      </c>
      <c r="AR26" s="635">
        <v>226865.11262355567</v>
      </c>
      <c r="AS26" s="635">
        <v>219887.45914585219</v>
      </c>
      <c r="AT26" s="635">
        <v>196091.30217042996</v>
      </c>
      <c r="AU26" s="635">
        <v>200017.81773007746</v>
      </c>
      <c r="AV26" s="635">
        <v>223073.16248161864</v>
      </c>
      <c r="AW26" s="635">
        <v>228010.81093912871</v>
      </c>
      <c r="AX26" s="635">
        <v>236296.51308849381</v>
      </c>
      <c r="AY26" s="635">
        <v>228993.61934463654</v>
      </c>
      <c r="AZ26" s="635">
        <v>218171.71218127364</v>
      </c>
      <c r="BA26" s="635">
        <v>211470.12987663035</v>
      </c>
      <c r="BB26" s="170">
        <v>205777.47240240368</v>
      </c>
      <c r="BC26" s="748">
        <v>0</v>
      </c>
      <c r="BD26" s="635">
        <v>0</v>
      </c>
      <c r="BE26" s="635">
        <v>0</v>
      </c>
      <c r="BF26" s="143"/>
      <c r="BG26" s="143"/>
    </row>
    <row r="27" spans="22:59">
      <c r="V27" s="363"/>
      <c r="W27" s="375" t="s">
        <v>271</v>
      </c>
      <c r="X27" s="389"/>
      <c r="Y27" s="390"/>
      <c r="Z27" s="70"/>
      <c r="AA27" s="128">
        <f t="shared" ref="AA27:AZ27" si="12">SUM(AA28,AA29)</f>
        <v>207273.81152385747</v>
      </c>
      <c r="AB27" s="128">
        <f t="shared" si="12"/>
        <v>219210.33672645016</v>
      </c>
      <c r="AC27" s="128">
        <f t="shared" si="12"/>
        <v>225943.53632640737</v>
      </c>
      <c r="AD27" s="128">
        <f t="shared" si="12"/>
        <v>229419.80878020611</v>
      </c>
      <c r="AE27" s="128">
        <f t="shared" si="12"/>
        <v>239264.94324575248</v>
      </c>
      <c r="AF27" s="128">
        <f t="shared" si="12"/>
        <v>248414.85190995835</v>
      </c>
      <c r="AG27" s="128">
        <f t="shared" si="12"/>
        <v>255039.60548271501</v>
      </c>
      <c r="AH27" s="128">
        <f t="shared" si="12"/>
        <v>256647.21348020429</v>
      </c>
      <c r="AI27" s="128">
        <f t="shared" si="12"/>
        <v>254495.86012206512</v>
      </c>
      <c r="AJ27" s="128">
        <f t="shared" si="12"/>
        <v>258873.91951192333</v>
      </c>
      <c r="AK27" s="128">
        <f t="shared" si="12"/>
        <v>258548.67703172285</v>
      </c>
      <c r="AL27" s="128">
        <f t="shared" si="12"/>
        <v>262662.46846308821</v>
      </c>
      <c r="AM27" s="128">
        <f t="shared" si="12"/>
        <v>259459.91611488388</v>
      </c>
      <c r="AN27" s="128">
        <f t="shared" si="12"/>
        <v>255858.72943031485</v>
      </c>
      <c r="AO27" s="128">
        <f t="shared" si="12"/>
        <v>249743.10328741965</v>
      </c>
      <c r="AP27" s="128">
        <f t="shared" si="12"/>
        <v>244161.25720802217</v>
      </c>
      <c r="AQ27" s="128">
        <f t="shared" si="12"/>
        <v>241266.04120299115</v>
      </c>
      <c r="AR27" s="128">
        <f t="shared" si="12"/>
        <v>239244.84006726643</v>
      </c>
      <c r="AS27" s="128">
        <f t="shared" si="12"/>
        <v>231565.78792284985</v>
      </c>
      <c r="AT27" s="128">
        <f t="shared" si="12"/>
        <v>227942.605263712</v>
      </c>
      <c r="AU27" s="128">
        <f t="shared" si="12"/>
        <v>228778.70417268894</v>
      </c>
      <c r="AV27" s="128">
        <f t="shared" si="12"/>
        <v>225177.14606901238</v>
      </c>
      <c r="AW27" s="128">
        <f t="shared" si="12"/>
        <v>226971.25166002277</v>
      </c>
      <c r="AX27" s="128">
        <f t="shared" si="12"/>
        <v>224198.67117021189</v>
      </c>
      <c r="AY27" s="128">
        <f t="shared" si="12"/>
        <v>218863.63199510059</v>
      </c>
      <c r="AZ27" s="128">
        <f t="shared" si="12"/>
        <v>217456.32668134535</v>
      </c>
      <c r="BA27" s="128">
        <f t="shared" ref="BA27:BE27" si="13">SUM(BA28,BA29)</f>
        <v>215164.78440300742</v>
      </c>
      <c r="BB27" s="167">
        <f t="shared" si="13"/>
        <v>213222.69575314276</v>
      </c>
      <c r="BC27" s="232">
        <f t="shared" si="13"/>
        <v>0</v>
      </c>
      <c r="BD27" s="128">
        <f t="shared" si="13"/>
        <v>0</v>
      </c>
      <c r="BE27" s="128">
        <f t="shared" si="13"/>
        <v>0</v>
      </c>
      <c r="BF27" s="128"/>
      <c r="BG27" s="128"/>
    </row>
    <row r="28" spans="22:59">
      <c r="V28" s="363"/>
      <c r="W28" s="391"/>
      <c r="X28" s="835" t="s">
        <v>299</v>
      </c>
      <c r="Y28" s="691"/>
      <c r="Z28" s="689"/>
      <c r="AA28" s="689">
        <v>105689.69411632973</v>
      </c>
      <c r="AB28" s="689">
        <v>113598.76324652637</v>
      </c>
      <c r="AC28" s="689">
        <v>119937.04456817648</v>
      </c>
      <c r="AD28" s="689">
        <v>123246.55280206497</v>
      </c>
      <c r="AE28" s="689">
        <v>128984.17899739943</v>
      </c>
      <c r="AF28" s="689">
        <v>135872.39708386728</v>
      </c>
      <c r="AG28" s="689">
        <v>141594.02428603196</v>
      </c>
      <c r="AH28" s="689">
        <v>145940.27496367123</v>
      </c>
      <c r="AI28" s="689">
        <v>146319.74791190019</v>
      </c>
      <c r="AJ28" s="689">
        <v>151162.31836767739</v>
      </c>
      <c r="AK28" s="689">
        <v>151462.05535383348</v>
      </c>
      <c r="AL28" s="689">
        <v>155901.50047877405</v>
      </c>
      <c r="AM28" s="689">
        <v>156285.38419814029</v>
      </c>
      <c r="AN28" s="689">
        <v>154510.21064390612</v>
      </c>
      <c r="AO28" s="689">
        <v>149011.27061443625</v>
      </c>
      <c r="AP28" s="689">
        <v>144301.9260096263</v>
      </c>
      <c r="AQ28" s="689">
        <v>140776.33723997456</v>
      </c>
      <c r="AR28" s="689">
        <v>140451.21575678818</v>
      </c>
      <c r="AS28" s="689">
        <v>135749.87269962989</v>
      </c>
      <c r="AT28" s="689">
        <v>136743.51398410657</v>
      </c>
      <c r="AU28" s="689">
        <v>136325.72540101077</v>
      </c>
      <c r="AV28" s="689">
        <v>135911.26110028237</v>
      </c>
      <c r="AW28" s="689">
        <v>137727.3525996152</v>
      </c>
      <c r="AX28" s="689">
        <v>134738.75806492206</v>
      </c>
      <c r="AY28" s="689">
        <v>129453.33121947227</v>
      </c>
      <c r="AZ28" s="689">
        <v>128714.06966239045</v>
      </c>
      <c r="BA28" s="689">
        <v>127827.79949547396</v>
      </c>
      <c r="BB28" s="836">
        <v>126812.86927259777</v>
      </c>
      <c r="BC28" s="749">
        <v>0</v>
      </c>
      <c r="BD28" s="690">
        <v>0</v>
      </c>
      <c r="BE28" s="690">
        <v>0</v>
      </c>
      <c r="BF28" s="128"/>
      <c r="BG28" s="128"/>
    </row>
    <row r="29" spans="22:59">
      <c r="V29" s="363"/>
      <c r="W29" s="376"/>
      <c r="X29" s="835" t="s">
        <v>273</v>
      </c>
      <c r="Y29" s="691"/>
      <c r="Z29" s="692"/>
      <c r="AA29" s="692">
        <v>101584.11740752775</v>
      </c>
      <c r="AB29" s="692">
        <v>105611.57347992378</v>
      </c>
      <c r="AC29" s="692">
        <v>106006.49175823088</v>
      </c>
      <c r="AD29" s="692">
        <v>106173.25597814114</v>
      </c>
      <c r="AE29" s="692">
        <v>110280.76424835304</v>
      </c>
      <c r="AF29" s="692">
        <v>112542.45482609105</v>
      </c>
      <c r="AG29" s="692">
        <v>113445.58119668307</v>
      </c>
      <c r="AH29" s="692">
        <v>110706.93851653305</v>
      </c>
      <c r="AI29" s="692">
        <v>108176.11221016494</v>
      </c>
      <c r="AJ29" s="692">
        <v>107711.60114424596</v>
      </c>
      <c r="AK29" s="692">
        <v>107086.62167788939</v>
      </c>
      <c r="AL29" s="692">
        <v>106760.96798431416</v>
      </c>
      <c r="AM29" s="692">
        <v>103174.53191674358</v>
      </c>
      <c r="AN29" s="692">
        <v>101348.51878640873</v>
      </c>
      <c r="AO29" s="692">
        <v>100731.83267298341</v>
      </c>
      <c r="AP29" s="692">
        <v>99859.331198395856</v>
      </c>
      <c r="AQ29" s="692">
        <v>100489.70396301661</v>
      </c>
      <c r="AR29" s="692">
        <v>98793.624310478262</v>
      </c>
      <c r="AS29" s="692">
        <v>95815.915223219956</v>
      </c>
      <c r="AT29" s="692">
        <v>91199.091279605433</v>
      </c>
      <c r="AU29" s="692">
        <v>92452.978771678172</v>
      </c>
      <c r="AV29" s="692">
        <v>89265.88496873001</v>
      </c>
      <c r="AW29" s="692">
        <v>89243.899060407581</v>
      </c>
      <c r="AX29" s="692">
        <v>89459.91310528983</v>
      </c>
      <c r="AY29" s="692">
        <v>89410.300775628304</v>
      </c>
      <c r="AZ29" s="692">
        <v>88742.257018954901</v>
      </c>
      <c r="BA29" s="692">
        <v>87336.98490753345</v>
      </c>
      <c r="BB29" s="837">
        <v>86409.826480544987</v>
      </c>
      <c r="BC29" s="750">
        <v>0</v>
      </c>
      <c r="BD29" s="693">
        <v>0</v>
      </c>
      <c r="BE29" s="693">
        <v>0</v>
      </c>
      <c r="BF29" s="213"/>
      <c r="BG29" s="213"/>
    </row>
    <row r="30" spans="22:59" ht="15" thickBot="1">
      <c r="V30" s="363"/>
      <c r="W30" s="653" t="s">
        <v>274</v>
      </c>
      <c r="X30" s="392"/>
      <c r="Y30" s="655"/>
      <c r="Z30" s="696"/>
      <c r="AA30" s="656">
        <v>130639.32037774076</v>
      </c>
      <c r="AB30" s="656">
        <v>132466.11333335278</v>
      </c>
      <c r="AC30" s="656">
        <v>139326.72157112655</v>
      </c>
      <c r="AD30" s="656">
        <v>138775.87401464587</v>
      </c>
      <c r="AE30" s="656">
        <v>148280.87883905621</v>
      </c>
      <c r="AF30" s="656">
        <v>150350.3110571471</v>
      </c>
      <c r="AG30" s="656">
        <v>153003.6570866445</v>
      </c>
      <c r="AH30" s="656">
        <v>148121.99544720995</v>
      </c>
      <c r="AI30" s="656">
        <v>145537.65359634027</v>
      </c>
      <c r="AJ30" s="656">
        <v>152689.1529757044</v>
      </c>
      <c r="AK30" s="656">
        <v>158661.12918546918</v>
      </c>
      <c r="AL30" s="656">
        <v>155397.31154684303</v>
      </c>
      <c r="AM30" s="656">
        <v>166264.49407018532</v>
      </c>
      <c r="AN30" s="656">
        <v>169347.76850814093</v>
      </c>
      <c r="AO30" s="656">
        <v>167541.5405315297</v>
      </c>
      <c r="AP30" s="656">
        <v>170482.25107098461</v>
      </c>
      <c r="AQ30" s="656">
        <v>162058.21618267297</v>
      </c>
      <c r="AR30" s="656">
        <v>172925.07363237193</v>
      </c>
      <c r="AS30" s="656">
        <v>168101.42078723595</v>
      </c>
      <c r="AT30" s="656">
        <v>161914.13081622325</v>
      </c>
      <c r="AU30" s="656">
        <v>178823.42424277635</v>
      </c>
      <c r="AV30" s="656">
        <v>193824.43458233355</v>
      </c>
      <c r="AW30" s="656">
        <v>211916.90507075354</v>
      </c>
      <c r="AX30" s="656">
        <v>207830.80499407212</v>
      </c>
      <c r="AY30" s="656">
        <v>193809.6110876895</v>
      </c>
      <c r="AZ30" s="656">
        <v>187024.23748592348</v>
      </c>
      <c r="BA30" s="656">
        <v>184937.61358824567</v>
      </c>
      <c r="BB30" s="658">
        <v>188175.30800238487</v>
      </c>
      <c r="BC30" s="751">
        <v>0</v>
      </c>
      <c r="BD30" s="656">
        <v>0</v>
      </c>
      <c r="BE30" s="656">
        <v>0</v>
      </c>
      <c r="BF30" s="129"/>
      <c r="BG30" s="129"/>
    </row>
    <row r="31" spans="22:59" ht="15" thickBot="1">
      <c r="V31" s="841" t="s">
        <v>275</v>
      </c>
      <c r="W31" s="663"/>
      <c r="X31" s="663"/>
      <c r="Y31" s="660"/>
      <c r="Z31" s="697"/>
      <c r="AA31" s="661">
        <f t="shared" ref="AA31:AZ31" si="14">AA32+AA33+AA35</f>
        <v>95663.979511527243</v>
      </c>
      <c r="AB31" s="661">
        <f t="shared" si="14"/>
        <v>96771.562240282568</v>
      </c>
      <c r="AC31" s="661">
        <f t="shared" si="14"/>
        <v>98247.835369251217</v>
      </c>
      <c r="AD31" s="661">
        <f t="shared" si="14"/>
        <v>95771.651323768165</v>
      </c>
      <c r="AE31" s="661">
        <f t="shared" si="14"/>
        <v>100712.30080551052</v>
      </c>
      <c r="AF31" s="661">
        <f t="shared" si="14"/>
        <v>101783.27657271379</v>
      </c>
      <c r="AG31" s="661">
        <f t="shared" si="14"/>
        <v>102927.92867620559</v>
      </c>
      <c r="AH31" s="661">
        <f t="shared" si="14"/>
        <v>101841.06444720176</v>
      </c>
      <c r="AI31" s="661">
        <f t="shared" si="14"/>
        <v>95564.124760807812</v>
      </c>
      <c r="AJ31" s="661">
        <f t="shared" si="14"/>
        <v>95792.120272323184</v>
      </c>
      <c r="AK31" s="661">
        <f t="shared" si="14"/>
        <v>97818.533578603601</v>
      </c>
      <c r="AL31" s="661">
        <f t="shared" si="14"/>
        <v>95694.739933168632</v>
      </c>
      <c r="AM31" s="661">
        <f t="shared" si="14"/>
        <v>92991.836254434587</v>
      </c>
      <c r="AN31" s="661">
        <f t="shared" si="14"/>
        <v>92768.504345256792</v>
      </c>
      <c r="AO31" s="661">
        <f t="shared" si="14"/>
        <v>91775.119644898179</v>
      </c>
      <c r="AP31" s="661">
        <f t="shared" si="14"/>
        <v>91767.852358561926</v>
      </c>
      <c r="AQ31" s="661">
        <f t="shared" si="14"/>
        <v>90215.207392905606</v>
      </c>
      <c r="AR31" s="661">
        <f t="shared" si="14"/>
        <v>90003.739295820065</v>
      </c>
      <c r="AS31" s="661">
        <f t="shared" si="14"/>
        <v>86683.527084295798</v>
      </c>
      <c r="AT31" s="661">
        <f t="shared" si="14"/>
        <v>77134.979085717539</v>
      </c>
      <c r="AU31" s="661">
        <f t="shared" si="14"/>
        <v>78605.346436923821</v>
      </c>
      <c r="AV31" s="661">
        <f t="shared" si="14"/>
        <v>77724.296028193552</v>
      </c>
      <c r="AW31" s="661">
        <f t="shared" si="14"/>
        <v>79591.879008511562</v>
      </c>
      <c r="AX31" s="661">
        <f t="shared" si="14"/>
        <v>80897.447723200123</v>
      </c>
      <c r="AY31" s="661">
        <f t="shared" si="14"/>
        <v>79336.045683718767</v>
      </c>
      <c r="AZ31" s="661">
        <f t="shared" si="14"/>
        <v>78449.72769383456</v>
      </c>
      <c r="BA31" s="661">
        <f t="shared" ref="BA31:BE31" si="15">BA32+BA33+BA35</f>
        <v>78628.595143015627</v>
      </c>
      <c r="BB31" s="662">
        <f>BB32+BB33+BB35</f>
        <v>79264.149104640368</v>
      </c>
      <c r="BC31" s="752" t="e">
        <f t="shared" si="15"/>
        <v>#REF!</v>
      </c>
      <c r="BD31" s="661" t="e">
        <f t="shared" si="15"/>
        <v>#REF!</v>
      </c>
      <c r="BE31" s="661" t="e">
        <f t="shared" si="15"/>
        <v>#REF!</v>
      </c>
      <c r="BF31" s="650"/>
      <c r="BG31" s="650"/>
    </row>
    <row r="32" spans="22:59" ht="15" thickBot="1">
      <c r="V32" s="664"/>
      <c r="W32" s="666" t="s">
        <v>276</v>
      </c>
      <c r="X32" s="666"/>
      <c r="Y32" s="668"/>
      <c r="Z32" s="698"/>
      <c r="AA32" s="699">
        <f>'2.CO2-Sector'!AA32</f>
        <v>65099.21169245334</v>
      </c>
      <c r="AB32" s="699">
        <f>'2.CO2-Sector'!AB32</f>
        <v>66222.976830867672</v>
      </c>
      <c r="AC32" s="699">
        <f>'2.CO2-Sector'!AC32</f>
        <v>66151.4128774985</v>
      </c>
      <c r="AD32" s="699">
        <f>'2.CO2-Sector'!AD32</f>
        <v>64865.220084279099</v>
      </c>
      <c r="AE32" s="699">
        <f>'2.CO2-Sector'!AE32</f>
        <v>66440.89532682774</v>
      </c>
      <c r="AF32" s="699">
        <f>'2.CO2-Sector'!AF32</f>
        <v>66775.172319261037</v>
      </c>
      <c r="AG32" s="699">
        <f>'2.CO2-Sector'!AG32</f>
        <v>67298.856666080988</v>
      </c>
      <c r="AH32" s="699">
        <f>'2.CO2-Sector'!AH32</f>
        <v>64692.495920353736</v>
      </c>
      <c r="AI32" s="699">
        <f>'2.CO2-Sector'!AI32</f>
        <v>58610.242069757529</v>
      </c>
      <c r="AJ32" s="699">
        <f>'2.CO2-Sector'!AJ32</f>
        <v>58899.585008547736</v>
      </c>
      <c r="AK32" s="699">
        <f>'2.CO2-Sector'!AK32</f>
        <v>59357.961364137132</v>
      </c>
      <c r="AL32" s="699">
        <f>'2.CO2-Sector'!AL32</f>
        <v>58039.289065782024</v>
      </c>
      <c r="AM32" s="699">
        <f>'2.CO2-Sector'!AM32</f>
        <v>55349.345494321911</v>
      </c>
      <c r="AN32" s="699">
        <f>'2.CO2-Sector'!AN32</f>
        <v>54557.764667856849</v>
      </c>
      <c r="AO32" s="699">
        <f>'2.CO2-Sector'!AO32</f>
        <v>54538.29051924232</v>
      </c>
      <c r="AP32" s="699">
        <f>'2.CO2-Sector'!AP32</f>
        <v>55636.544033751554</v>
      </c>
      <c r="AQ32" s="699">
        <f>'2.CO2-Sector'!AQ32</f>
        <v>55898.032300272265</v>
      </c>
      <c r="AR32" s="699">
        <f>'2.CO2-Sector'!AR32</f>
        <v>55092.368320625807</v>
      </c>
      <c r="AS32" s="699">
        <f>'2.CO2-Sector'!AS32</f>
        <v>50814.56211933653</v>
      </c>
      <c r="AT32" s="699">
        <f>'2.CO2-Sector'!AT32</f>
        <v>45266.470032416975</v>
      </c>
      <c r="AU32" s="699">
        <f>'2.CO2-Sector'!AU32</f>
        <v>46316.37318848537</v>
      </c>
      <c r="AV32" s="699">
        <f>'2.CO2-Sector'!AV32</f>
        <v>46233.602505861258</v>
      </c>
      <c r="AW32" s="699">
        <f>'2.CO2-Sector'!AW32</f>
        <v>46281.706425844262</v>
      </c>
      <c r="AX32" s="699">
        <f>'2.CO2-Sector'!AX32</f>
        <v>48037.589020943211</v>
      </c>
      <c r="AY32" s="699">
        <f>'2.CO2-Sector'!AY32</f>
        <v>47439.750194475069</v>
      </c>
      <c r="AZ32" s="699">
        <f>'2.CO2-Sector'!AZ32</f>
        <v>46150.196895169116</v>
      </c>
      <c r="BA32" s="699">
        <f>'2.CO2-Sector'!BA32</f>
        <v>45681.749278170639</v>
      </c>
      <c r="BB32" s="757">
        <f>'2.CO2-Sector'!BB32</f>
        <v>46220.65721162362</v>
      </c>
      <c r="BC32" s="753" t="e">
        <f>'2.CO2-Sector'!BC32</f>
        <v>#REF!</v>
      </c>
      <c r="BD32" s="699" t="e">
        <f>'2.CO2-Sector'!BD32</f>
        <v>#REF!</v>
      </c>
      <c r="BE32" s="699" t="e">
        <f>'2.CO2-Sector'!BE32</f>
        <v>#REF!</v>
      </c>
      <c r="BF32" s="130"/>
      <c r="BG32" s="130"/>
    </row>
    <row r="33" spans="22:63">
      <c r="V33" s="664"/>
      <c r="W33" s="676" t="s">
        <v>277</v>
      </c>
      <c r="X33" s="677"/>
      <c r="Y33" s="679"/>
      <c r="Z33" s="702"/>
      <c r="AA33" s="703">
        <f>'2.CO2-Sector'!AA33</f>
        <v>24004.789495147605</v>
      </c>
      <c r="AB33" s="703">
        <f>'2.CO2-Sector'!AB33</f>
        <v>24193.303079771096</v>
      </c>
      <c r="AC33" s="703">
        <f>'2.CO2-Sector'!AC33</f>
        <v>25997.784883166441</v>
      </c>
      <c r="AD33" s="703">
        <f>'2.CO2-Sector'!AD33</f>
        <v>25019.816501809953</v>
      </c>
      <c r="AE33" s="703">
        <f>'2.CO2-Sector'!AE33</f>
        <v>28598.436990483406</v>
      </c>
      <c r="AF33" s="703">
        <f>'2.CO2-Sector'!AF33</f>
        <v>29139.666356417249</v>
      </c>
      <c r="AG33" s="703">
        <f>'2.CO2-Sector'!AG33</f>
        <v>29649.88451555858</v>
      </c>
      <c r="AH33" s="703">
        <f>'2.CO2-Sector'!AH33</f>
        <v>31207.113724399005</v>
      </c>
      <c r="AI33" s="703">
        <f>'2.CO2-Sector'!AI33</f>
        <v>31447.885947133283</v>
      </c>
      <c r="AJ33" s="703">
        <f>'2.CO2-Sector'!AJ33</f>
        <v>31365.707267695379</v>
      </c>
      <c r="AK33" s="703">
        <f>'2.CO2-Sector'!AK33</f>
        <v>32856.496577069207</v>
      </c>
      <c r="AL33" s="703">
        <f>'2.CO2-Sector'!AL33</f>
        <v>32522.541455449929</v>
      </c>
      <c r="AM33" s="703">
        <f>'2.CO2-Sector'!AM33</f>
        <v>32767.72216385082</v>
      </c>
      <c r="AN33" s="703">
        <f>'2.CO2-Sector'!AN33</f>
        <v>33515.749112426711</v>
      </c>
      <c r="AO33" s="703">
        <f>'2.CO2-Sector'!AO33</f>
        <v>32703.600998426424</v>
      </c>
      <c r="AP33" s="703">
        <f>'2.CO2-Sector'!AP33</f>
        <v>31654.769528503184</v>
      </c>
      <c r="AQ33" s="703">
        <f>'2.CO2-Sector'!AQ33</f>
        <v>29908.577201925367</v>
      </c>
      <c r="AR33" s="703">
        <f>'2.CO2-Sector'!AR33</f>
        <v>30484.410938269022</v>
      </c>
      <c r="AS33" s="703">
        <f>'2.CO2-Sector'!AS33</f>
        <v>31857.011257747366</v>
      </c>
      <c r="AT33" s="703">
        <f>'2.CO2-Sector'!AT33</f>
        <v>28198.126009497402</v>
      </c>
      <c r="AU33" s="703">
        <f>'2.CO2-Sector'!AU33</f>
        <v>28715.829230608208</v>
      </c>
      <c r="AV33" s="703">
        <f>'2.CO2-Sector'!AV33</f>
        <v>28032.618369662039</v>
      </c>
      <c r="AW33" s="703">
        <f>'2.CO2-Sector'!AW33</f>
        <v>29838.883578432</v>
      </c>
      <c r="AX33" s="703">
        <f>'2.CO2-Sector'!AX33</f>
        <v>29380.590594684025</v>
      </c>
      <c r="AY33" s="703">
        <f>'2.CO2-Sector'!AY33</f>
        <v>28519.19786786742</v>
      </c>
      <c r="AZ33" s="703">
        <f>'2.CO2-Sector'!AZ33</f>
        <v>28975.45254845389</v>
      </c>
      <c r="BA33" s="703">
        <f>'2.CO2-Sector'!BA33</f>
        <v>29687.29483831258</v>
      </c>
      <c r="BB33" s="681">
        <f>'2.CO2-Sector'!BB33</f>
        <v>29839.034082539307</v>
      </c>
      <c r="BC33" s="754">
        <f>'2.CO2-Sector'!BC33</f>
        <v>0</v>
      </c>
      <c r="BD33" s="703">
        <f>'2.CO2-Sector'!BD33</f>
        <v>0</v>
      </c>
      <c r="BE33" s="703">
        <f>'2.CO2-Sector'!BE33</f>
        <v>0</v>
      </c>
      <c r="BF33" s="131"/>
      <c r="BG33" s="131"/>
      <c r="BH33" s="55"/>
      <c r="BI33" s="55"/>
      <c r="BJ33" s="55"/>
      <c r="BK33" s="55"/>
    </row>
    <row r="34" spans="22:63" ht="15" thickBot="1">
      <c r="V34" s="664"/>
      <c r="W34" s="682"/>
      <c r="X34" s="842" t="s">
        <v>278</v>
      </c>
      <c r="Y34" s="704"/>
      <c r="Z34" s="705"/>
      <c r="AA34" s="706">
        <f>'2.CO2-Sector'!AA34</f>
        <v>10877.600981426513</v>
      </c>
      <c r="AB34" s="706">
        <f>'2.CO2-Sector'!AB34</f>
        <v>11049.806368923906</v>
      </c>
      <c r="AC34" s="706">
        <f>'2.CO2-Sector'!AC34</f>
        <v>11807.005324140289</v>
      </c>
      <c r="AD34" s="706">
        <f>'2.CO2-Sector'!AD34</f>
        <v>11076.355908637637</v>
      </c>
      <c r="AE34" s="706">
        <f>'2.CO2-Sector'!AE34</f>
        <v>12141.64258301512</v>
      </c>
      <c r="AF34" s="706">
        <f>'2.CO2-Sector'!AF34</f>
        <v>12430.812103547969</v>
      </c>
      <c r="AG34" s="706">
        <f>'2.CO2-Sector'!AG34</f>
        <v>12524.696163572877</v>
      </c>
      <c r="AH34" s="706">
        <f>'2.CO2-Sector'!AH34</f>
        <v>13494.993714847755</v>
      </c>
      <c r="AI34" s="706">
        <f>'2.CO2-Sector'!AI34</f>
        <v>13752.536966155511</v>
      </c>
      <c r="AJ34" s="706">
        <f>'2.CO2-Sector'!AJ34</f>
        <v>13872.228730078583</v>
      </c>
      <c r="AK34" s="706">
        <f>'2.CO2-Sector'!AK34</f>
        <v>15214.352327328641</v>
      </c>
      <c r="AL34" s="706">
        <f>'2.CO2-Sector'!AL34</f>
        <v>16132.526380314026</v>
      </c>
      <c r="AM34" s="706">
        <f>'2.CO2-Sector'!AM34</f>
        <v>16997.608754950554</v>
      </c>
      <c r="AN34" s="706">
        <f>'2.CO2-Sector'!AN34</f>
        <v>17808.352586478897</v>
      </c>
      <c r="AO34" s="706">
        <f>'2.CO2-Sector'!AO34</f>
        <v>17549.375263856604</v>
      </c>
      <c r="AP34" s="706">
        <f>'2.CO2-Sector'!AP34</f>
        <v>17054.684313054015</v>
      </c>
      <c r="AQ34" s="706">
        <f>'2.CO2-Sector'!AQ34</f>
        <v>16146.528511385055</v>
      </c>
      <c r="AR34" s="706">
        <f>'2.CO2-Sector'!AR34</f>
        <v>16833.51756256981</v>
      </c>
      <c r="AS34" s="706">
        <f>'2.CO2-Sector'!AS34</f>
        <v>16594.162664895124</v>
      </c>
      <c r="AT34" s="706">
        <f>'2.CO2-Sector'!AT34</f>
        <v>15645.791565800828</v>
      </c>
      <c r="AU34" s="706">
        <f>'2.CO2-Sector'!AU34</f>
        <v>15645.589071199367</v>
      </c>
      <c r="AV34" s="706">
        <f>'2.CO2-Sector'!AV34</f>
        <v>15566.15820046575</v>
      </c>
      <c r="AW34" s="706">
        <f>'2.CO2-Sector'!AW34</f>
        <v>16795.250225592143</v>
      </c>
      <c r="AX34" s="706">
        <f>'2.CO2-Sector'!AX34</f>
        <v>16464.008462806407</v>
      </c>
      <c r="AY34" s="706">
        <f>'2.CO2-Sector'!AY34</f>
        <v>15968.913549602357</v>
      </c>
      <c r="AZ34" s="706">
        <f>'2.CO2-Sector'!AZ34</f>
        <v>16303.683395683212</v>
      </c>
      <c r="BA34" s="706">
        <f>'2.CO2-Sector'!BA34</f>
        <v>17714.301636555945</v>
      </c>
      <c r="BB34" s="707">
        <f>'2.CO2-Sector'!BB34</f>
        <v>17840.303503257201</v>
      </c>
      <c r="BC34" s="755">
        <f>'2.CO2-Sector'!BC34</f>
        <v>0</v>
      </c>
      <c r="BD34" s="706">
        <f>'2.CO2-Sector'!BD34</f>
        <v>0</v>
      </c>
      <c r="BE34" s="706">
        <f>'2.CO2-Sector'!BE34</f>
        <v>0</v>
      </c>
      <c r="BF34" s="132"/>
      <c r="BG34" s="132"/>
    </row>
    <row r="35" spans="22:63" ht="16.5" customHeight="1" thickBot="1">
      <c r="V35" s="665"/>
      <c r="W35" s="670" t="s">
        <v>279</v>
      </c>
      <c r="X35" s="671"/>
      <c r="Y35" s="700"/>
      <c r="Z35" s="701"/>
      <c r="AA35" s="673">
        <f>'2.CO2-Sector'!AA35</f>
        <v>6559.9783239262888</v>
      </c>
      <c r="AB35" s="673">
        <f>'2.CO2-Sector'!AB35</f>
        <v>6355.2823296438064</v>
      </c>
      <c r="AC35" s="673">
        <f>'2.CO2-Sector'!AC35</f>
        <v>6098.6376085862685</v>
      </c>
      <c r="AD35" s="673">
        <f>'2.CO2-Sector'!AD35</f>
        <v>5886.6147376791105</v>
      </c>
      <c r="AE35" s="673">
        <f>'2.CO2-Sector'!AE35</f>
        <v>5672.9684881993799</v>
      </c>
      <c r="AF35" s="673">
        <f>'2.CO2-Sector'!AF35</f>
        <v>5868.437897035501</v>
      </c>
      <c r="AG35" s="673">
        <f>'2.CO2-Sector'!AG35</f>
        <v>5979.1874945660056</v>
      </c>
      <c r="AH35" s="673">
        <f>'2.CO2-Sector'!AH35</f>
        <v>5941.4548024490214</v>
      </c>
      <c r="AI35" s="673">
        <f>'2.CO2-Sector'!AI35</f>
        <v>5505.996743916995</v>
      </c>
      <c r="AJ35" s="673">
        <f>'2.CO2-Sector'!AJ35</f>
        <v>5526.8279960800774</v>
      </c>
      <c r="AK35" s="673">
        <f>'2.CO2-Sector'!AK35</f>
        <v>5604.075637397249</v>
      </c>
      <c r="AL35" s="673">
        <f>'2.CO2-Sector'!AL35</f>
        <v>5132.9094119366755</v>
      </c>
      <c r="AM35" s="673">
        <f>'2.CO2-Sector'!AM35</f>
        <v>4874.7685962618507</v>
      </c>
      <c r="AN35" s="673">
        <f>'2.CO2-Sector'!AN35</f>
        <v>4694.9905649732191</v>
      </c>
      <c r="AO35" s="673">
        <f>'2.CO2-Sector'!AO35</f>
        <v>4533.2281272294331</v>
      </c>
      <c r="AP35" s="673">
        <f>'2.CO2-Sector'!AP35</f>
        <v>4476.5387963071853</v>
      </c>
      <c r="AQ35" s="673">
        <f>'2.CO2-Sector'!AQ35</f>
        <v>4408.5978907079771</v>
      </c>
      <c r="AR35" s="673">
        <f>'2.CO2-Sector'!AR35</f>
        <v>4426.9600369252476</v>
      </c>
      <c r="AS35" s="673">
        <f>'2.CO2-Sector'!AS35</f>
        <v>4011.9537072118983</v>
      </c>
      <c r="AT35" s="673">
        <f>'2.CO2-Sector'!AT35</f>
        <v>3670.3830438031528</v>
      </c>
      <c r="AU35" s="673">
        <f>'2.CO2-Sector'!AU35</f>
        <v>3573.1440178302496</v>
      </c>
      <c r="AV35" s="673">
        <f>'2.CO2-Sector'!AV35</f>
        <v>3458.0751526702588</v>
      </c>
      <c r="AW35" s="673">
        <f>'2.CO2-Sector'!AW35</f>
        <v>3471.289004235301</v>
      </c>
      <c r="AX35" s="673">
        <f>'2.CO2-Sector'!AX35</f>
        <v>3479.2681075728951</v>
      </c>
      <c r="AY35" s="673">
        <f>'2.CO2-Sector'!AY35</f>
        <v>3377.0976213762797</v>
      </c>
      <c r="AZ35" s="673">
        <f>'2.CO2-Sector'!AZ35</f>
        <v>3324.0782502115594</v>
      </c>
      <c r="BA35" s="673">
        <f>'2.CO2-Sector'!BA35</f>
        <v>3259.5510265324083</v>
      </c>
      <c r="BB35" s="758">
        <f>'2.CO2-Sector'!BB35</f>
        <v>3204.4578104774414</v>
      </c>
      <c r="BC35" s="756" t="e">
        <f>'2.CO2-Sector'!BC35</f>
        <v>#REF!</v>
      </c>
      <c r="BD35" s="673" t="e">
        <f>'2.CO2-Sector'!BD35</f>
        <v>#REF!</v>
      </c>
      <c r="BE35" s="673" t="e">
        <f>'2.CO2-Sector'!BE35</f>
        <v>#REF!</v>
      </c>
      <c r="BF35" s="185"/>
      <c r="BG35" s="185"/>
    </row>
    <row r="36" spans="22:63" ht="15.75" thickTop="1" thickBot="1">
      <c r="V36" s="394" t="s">
        <v>280</v>
      </c>
      <c r="W36" s="395"/>
      <c r="X36" s="395"/>
      <c r="Y36" s="396"/>
      <c r="Z36" s="182"/>
      <c r="AA36" s="183">
        <f t="shared" ref="AA36:AZ36" si="16">SUM(AA5,AA32,AA33,AA35)</f>
        <v>1163698.8702468371</v>
      </c>
      <c r="AB36" s="183">
        <f t="shared" si="16"/>
        <v>1175077.0463172251</v>
      </c>
      <c r="AC36" s="183">
        <f t="shared" si="16"/>
        <v>1184561.9392280499</v>
      </c>
      <c r="AD36" s="183">
        <f t="shared" si="16"/>
        <v>1177281.9671721538</v>
      </c>
      <c r="AE36" s="183">
        <f t="shared" si="16"/>
        <v>1232094.1228788288</v>
      </c>
      <c r="AF36" s="183">
        <f t="shared" si="16"/>
        <v>1244370.6520747154</v>
      </c>
      <c r="AG36" s="183">
        <f t="shared" si="16"/>
        <v>1256279.8061405604</v>
      </c>
      <c r="AH36" s="183">
        <f t="shared" si="16"/>
        <v>1249385.0852014387</v>
      </c>
      <c r="AI36" s="183">
        <f t="shared" si="16"/>
        <v>1209293.8278627219</v>
      </c>
      <c r="AJ36" s="183">
        <f t="shared" si="16"/>
        <v>1245381.0979703492</v>
      </c>
      <c r="AK36" s="183">
        <f t="shared" si="16"/>
        <v>1268202.1754322113</v>
      </c>
      <c r="AL36" s="183">
        <f t="shared" si="16"/>
        <v>1253145.3723605371</v>
      </c>
      <c r="AM36" s="183">
        <f t="shared" si="16"/>
        <v>1282083.6037274336</v>
      </c>
      <c r="AN36" s="183">
        <f t="shared" si="16"/>
        <v>1290165.7317317603</v>
      </c>
      <c r="AO36" s="183">
        <f t="shared" si="16"/>
        <v>1284745.1999742442</v>
      </c>
      <c r="AP36" s="183">
        <f t="shared" si="16"/>
        <v>1291464.8990013339</v>
      </c>
      <c r="AQ36" s="183">
        <f t="shared" si="16"/>
        <v>1268850.7162788226</v>
      </c>
      <c r="AR36" s="183">
        <f t="shared" si="16"/>
        <v>1304409.0723416458</v>
      </c>
      <c r="AS36" s="183">
        <f t="shared" si="16"/>
        <v>1233622.9361628152</v>
      </c>
      <c r="AT36" s="183">
        <f t="shared" si="16"/>
        <v>1164216.7613411844</v>
      </c>
      <c r="AU36" s="183">
        <f t="shared" si="16"/>
        <v>1216146.9525749027</v>
      </c>
      <c r="AV36" s="183">
        <f t="shared" si="16"/>
        <v>1266145.2687586881</v>
      </c>
      <c r="AW36" s="183">
        <f t="shared" si="16"/>
        <v>1307353.2141255648</v>
      </c>
      <c r="AX36" s="183">
        <f t="shared" si="16"/>
        <v>1316201.3143418105</v>
      </c>
      <c r="AY36" s="183">
        <f t="shared" si="16"/>
        <v>1266147.1943761657</v>
      </c>
      <c r="AZ36" s="183">
        <f t="shared" si="16"/>
        <v>1226323.7675299682</v>
      </c>
      <c r="BA36" s="183">
        <f t="shared" ref="BA36:BE36" si="17">SUM(BA5,BA32,BA33,BA35)</f>
        <v>1206561.6068712268</v>
      </c>
      <c r="BB36" s="222">
        <f t="shared" si="17"/>
        <v>1191338.323926986</v>
      </c>
      <c r="BC36" s="241" t="e">
        <f t="shared" si="17"/>
        <v>#REF!</v>
      </c>
      <c r="BD36" s="183" t="e">
        <f t="shared" si="17"/>
        <v>#REF!</v>
      </c>
      <c r="BE36" s="183" t="e">
        <f t="shared" si="17"/>
        <v>#REF!</v>
      </c>
      <c r="BF36" s="183"/>
      <c r="BG36" s="183"/>
    </row>
    <row r="37" spans="22:63">
      <c r="V37" s="108"/>
      <c r="W37" s="108"/>
      <c r="X37" s="108"/>
      <c r="Y37" s="179"/>
      <c r="Z37" s="179"/>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row>
    <row r="38" spans="22:63">
      <c r="V38" s="108"/>
      <c r="W38" s="108"/>
      <c r="X38" s="108"/>
      <c r="Y38" s="179"/>
      <c r="Z38" s="179"/>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row>
    <row r="39" spans="22:63" ht="15" customHeight="1">
      <c r="Y39" s="1" t="s">
        <v>281</v>
      </c>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row>
    <row r="40" spans="22:63">
      <c r="Y40" s="397" t="s">
        <v>249</v>
      </c>
      <c r="Z40" s="80"/>
      <c r="AA40" s="10">
        <v>1990</v>
      </c>
      <c r="AB40" s="10">
        <f t="shared" ref="AB40:BE40" si="18">AA40+1</f>
        <v>1991</v>
      </c>
      <c r="AC40" s="10">
        <f t="shared" si="18"/>
        <v>1992</v>
      </c>
      <c r="AD40" s="10">
        <f t="shared" si="18"/>
        <v>1993</v>
      </c>
      <c r="AE40" s="10">
        <f t="shared" si="18"/>
        <v>1994</v>
      </c>
      <c r="AF40" s="10">
        <f t="shared" si="18"/>
        <v>1995</v>
      </c>
      <c r="AG40" s="10">
        <f t="shared" si="18"/>
        <v>1996</v>
      </c>
      <c r="AH40" s="10">
        <f t="shared" si="18"/>
        <v>1997</v>
      </c>
      <c r="AI40" s="10">
        <f t="shared" si="18"/>
        <v>1998</v>
      </c>
      <c r="AJ40" s="10">
        <f t="shared" si="18"/>
        <v>1999</v>
      </c>
      <c r="AK40" s="10">
        <f t="shared" si="18"/>
        <v>2000</v>
      </c>
      <c r="AL40" s="10">
        <f t="shared" si="18"/>
        <v>2001</v>
      </c>
      <c r="AM40" s="10">
        <f t="shared" si="18"/>
        <v>2002</v>
      </c>
      <c r="AN40" s="10">
        <f t="shared" si="18"/>
        <v>2003</v>
      </c>
      <c r="AO40" s="10">
        <f t="shared" si="18"/>
        <v>2004</v>
      </c>
      <c r="AP40" s="10">
        <f>AO40+1</f>
        <v>2005</v>
      </c>
      <c r="AQ40" s="10">
        <f t="shared" si="18"/>
        <v>2006</v>
      </c>
      <c r="AR40" s="10">
        <f t="shared" si="18"/>
        <v>2007</v>
      </c>
      <c r="AS40" s="10">
        <f t="shared" si="18"/>
        <v>2008</v>
      </c>
      <c r="AT40" s="10">
        <f t="shared" si="18"/>
        <v>2009</v>
      </c>
      <c r="AU40" s="10">
        <f t="shared" si="18"/>
        <v>2010</v>
      </c>
      <c r="AV40" s="10">
        <f t="shared" si="18"/>
        <v>2011</v>
      </c>
      <c r="AW40" s="10">
        <f t="shared" si="18"/>
        <v>2012</v>
      </c>
      <c r="AX40" s="10">
        <f t="shared" si="18"/>
        <v>2013</v>
      </c>
      <c r="AY40" s="10">
        <f t="shared" si="18"/>
        <v>2014</v>
      </c>
      <c r="AZ40" s="10">
        <f t="shared" si="18"/>
        <v>2015</v>
      </c>
      <c r="BA40" s="10">
        <f t="shared" si="18"/>
        <v>2016</v>
      </c>
      <c r="BB40" s="10">
        <f t="shared" si="18"/>
        <v>2017</v>
      </c>
      <c r="BC40" s="10">
        <f t="shared" si="18"/>
        <v>2018</v>
      </c>
      <c r="BD40" s="10">
        <f t="shared" si="18"/>
        <v>2019</v>
      </c>
      <c r="BE40" s="10">
        <f t="shared" si="18"/>
        <v>2020</v>
      </c>
      <c r="BF40" s="10" t="s">
        <v>250</v>
      </c>
      <c r="BG40" s="10" t="s">
        <v>1</v>
      </c>
    </row>
    <row r="41" spans="22:63">
      <c r="Y41" s="398" t="s">
        <v>300</v>
      </c>
      <c r="Z41" s="3"/>
      <c r="AA41" s="811">
        <f t="shared" ref="AA41:BE41" si="19">AA13/10^3</f>
        <v>-3.1652019861393287E-2</v>
      </c>
      <c r="AB41" s="811">
        <f t="shared" si="19"/>
        <v>-0.55979961706934567</v>
      </c>
      <c r="AC41" s="811">
        <f t="shared" si="19"/>
        <v>-0.90024119256093538</v>
      </c>
      <c r="AD41" s="811">
        <f t="shared" si="19"/>
        <v>-0.90648064712376752</v>
      </c>
      <c r="AE41" s="324">
        <f t="shared" si="19"/>
        <v>-1.515868043703797</v>
      </c>
      <c r="AF41" s="324">
        <f t="shared" si="19"/>
        <v>-1.8385094965243893</v>
      </c>
      <c r="AG41" s="324">
        <f t="shared" si="19"/>
        <v>-2.0353277511266819</v>
      </c>
      <c r="AH41" s="324">
        <f t="shared" si="19"/>
        <v>-2.3236788409244773</v>
      </c>
      <c r="AI41" s="324">
        <f t="shared" si="19"/>
        <v>-5.178524724558093</v>
      </c>
      <c r="AJ41" s="324">
        <f t="shared" si="19"/>
        <v>-5.2435183456688659</v>
      </c>
      <c r="AK41" s="324">
        <f t="shared" si="19"/>
        <v>-6.3864989766781388</v>
      </c>
      <c r="AL41" s="324">
        <f t="shared" si="19"/>
        <v>-6.6653013065761995</v>
      </c>
      <c r="AM41" s="324">
        <f t="shared" si="19"/>
        <v>-3.2364093096216839</v>
      </c>
      <c r="AN41" s="324">
        <f t="shared" si="19"/>
        <v>-3.0951652584370088</v>
      </c>
      <c r="AO41" s="324">
        <f t="shared" si="19"/>
        <v>-3.199153197087182</v>
      </c>
      <c r="AP41" s="324">
        <f t="shared" si="19"/>
        <v>-5.7308262755193642</v>
      </c>
      <c r="AQ41" s="324">
        <f t="shared" si="19"/>
        <v>-4.8558997490140587</v>
      </c>
      <c r="AR41" s="324">
        <f t="shared" si="19"/>
        <v>-3.9789685170129339</v>
      </c>
      <c r="AS41" s="324">
        <f t="shared" si="19"/>
        <v>-5.8274765579554435</v>
      </c>
      <c r="AT41" s="324">
        <f t="shared" si="19"/>
        <v>-4.0963886323216769</v>
      </c>
      <c r="AU41" s="324">
        <f t="shared" si="19"/>
        <v>-6.7205836064739648</v>
      </c>
      <c r="AV41" s="324">
        <f t="shared" si="19"/>
        <v>-5.9067673073991402</v>
      </c>
      <c r="AW41" s="324">
        <f t="shared" si="19"/>
        <v>-4.706663908555643</v>
      </c>
      <c r="AX41" s="324">
        <f t="shared" si="19"/>
        <v>-4.8162679668714512</v>
      </c>
      <c r="AY41" s="324">
        <f t="shared" si="19"/>
        <v>-3.4051657916844413</v>
      </c>
      <c r="AZ41" s="324">
        <f t="shared" si="19"/>
        <v>-3.9326426062664481</v>
      </c>
      <c r="BA41" s="324">
        <f t="shared" si="19"/>
        <v>-5.2744967769407651</v>
      </c>
      <c r="BB41" s="324">
        <f t="shared" si="19"/>
        <v>-5.6182170924432668</v>
      </c>
      <c r="BC41" s="324">
        <f t="shared" si="19"/>
        <v>0</v>
      </c>
      <c r="BD41" s="324">
        <f t="shared" si="19"/>
        <v>0</v>
      </c>
      <c r="BE41" s="324">
        <f t="shared" si="19"/>
        <v>0</v>
      </c>
      <c r="BF41" s="324"/>
      <c r="BG41" s="324"/>
    </row>
    <row r="42" spans="22:63">
      <c r="Y42" s="342" t="s">
        <v>301</v>
      </c>
      <c r="Z42" s="3"/>
      <c r="AA42" s="3">
        <f t="shared" ref="AA42:BE42" si="20">AA7/10^3</f>
        <v>96.751299123207303</v>
      </c>
      <c r="AB42" s="3">
        <f t="shared" si="20"/>
        <v>95.94821988354758</v>
      </c>
      <c r="AC42" s="3">
        <f t="shared" si="20"/>
        <v>94.887864007411665</v>
      </c>
      <c r="AD42" s="3">
        <f t="shared" si="20"/>
        <v>95.021057190500954</v>
      </c>
      <c r="AE42" s="3">
        <f t="shared" si="20"/>
        <v>95.208984648958435</v>
      </c>
      <c r="AF42" s="3">
        <f t="shared" si="20"/>
        <v>93.868989895125367</v>
      </c>
      <c r="AG42" s="3">
        <f t="shared" si="20"/>
        <v>94.147729695726852</v>
      </c>
      <c r="AH42" s="3">
        <f t="shared" si="20"/>
        <v>96.571620789980415</v>
      </c>
      <c r="AI42" s="3">
        <f t="shared" si="20"/>
        <v>92.274176754057223</v>
      </c>
      <c r="AJ42" s="3">
        <f t="shared" si="20"/>
        <v>95.440960633392393</v>
      </c>
      <c r="AK42" s="3">
        <f t="shared" si="20"/>
        <v>96.342504736856029</v>
      </c>
      <c r="AL42" s="3">
        <f t="shared" si="20"/>
        <v>94.07750241831927</v>
      </c>
      <c r="AM42" s="3">
        <f t="shared" si="20"/>
        <v>96.565072446644223</v>
      </c>
      <c r="AN42" s="3">
        <f t="shared" si="20"/>
        <v>98.170021582874185</v>
      </c>
      <c r="AO42" s="3">
        <f t="shared" si="20"/>
        <v>97.636726106596285</v>
      </c>
      <c r="AP42" s="11">
        <f t="shared" si="20"/>
        <v>101.67396879691185</v>
      </c>
      <c r="AQ42" s="11">
        <f t="shared" si="20"/>
        <v>100.78597855235024</v>
      </c>
      <c r="AR42" s="11">
        <f t="shared" si="20"/>
        <v>105.75562834556392</v>
      </c>
      <c r="AS42" s="11">
        <f t="shared" si="20"/>
        <v>103.62707105762641</v>
      </c>
      <c r="AT42" s="11">
        <f t="shared" si="20"/>
        <v>101.1989636873849</v>
      </c>
      <c r="AU42" s="11">
        <f t="shared" si="20"/>
        <v>105.12390108700265</v>
      </c>
      <c r="AV42" s="11">
        <f t="shared" si="20"/>
        <v>106.10246417988185</v>
      </c>
      <c r="AW42" s="11">
        <f t="shared" si="20"/>
        <v>108.00763650161036</v>
      </c>
      <c r="AX42" s="11">
        <f t="shared" si="20"/>
        <v>105.77514092412697</v>
      </c>
      <c r="AY42" s="3">
        <f t="shared" si="20"/>
        <v>99.22199724689861</v>
      </c>
      <c r="AZ42" s="3">
        <f t="shared" si="20"/>
        <v>96.460946760088177</v>
      </c>
      <c r="BA42" s="11">
        <f t="shared" si="20"/>
        <v>102.68331557508276</v>
      </c>
      <c r="BB42" s="3">
        <f t="shared" si="20"/>
        <v>97.952473371103721</v>
      </c>
      <c r="BC42" s="11">
        <f t="shared" si="20"/>
        <v>0</v>
      </c>
      <c r="BD42" s="11">
        <f t="shared" si="20"/>
        <v>0</v>
      </c>
      <c r="BE42" s="11">
        <f t="shared" si="20"/>
        <v>0</v>
      </c>
      <c r="BF42" s="11"/>
      <c r="BG42" s="11"/>
    </row>
    <row r="43" spans="22:63">
      <c r="Y43" s="342" t="s">
        <v>283</v>
      </c>
      <c r="Z43" s="11"/>
      <c r="AA43" s="11">
        <f t="shared" ref="AA43:BE43" si="21">AA14/10^3</f>
        <v>503.45600038271294</v>
      </c>
      <c r="AB43" s="11">
        <f t="shared" si="21"/>
        <v>497.21022754119707</v>
      </c>
      <c r="AC43" s="11">
        <f t="shared" si="21"/>
        <v>488.7447369000065</v>
      </c>
      <c r="AD43" s="11">
        <f t="shared" si="21"/>
        <v>476.54390578847438</v>
      </c>
      <c r="AE43" s="11">
        <f t="shared" si="21"/>
        <v>493.39290576007386</v>
      </c>
      <c r="AF43" s="11">
        <f t="shared" si="21"/>
        <v>490.05384971615979</v>
      </c>
      <c r="AG43" s="11">
        <f t="shared" si="21"/>
        <v>493.68455581356955</v>
      </c>
      <c r="AH43" s="11">
        <f t="shared" si="21"/>
        <v>484.09992311368546</v>
      </c>
      <c r="AI43" s="11">
        <f t="shared" si="21"/>
        <v>454.16592370323576</v>
      </c>
      <c r="AJ43" s="11">
        <f t="shared" si="21"/>
        <v>464.76692411366895</v>
      </c>
      <c r="AK43" s="11">
        <f t="shared" si="21"/>
        <v>476.45987196433867</v>
      </c>
      <c r="AL43" s="11">
        <f t="shared" si="21"/>
        <v>464.54882200489425</v>
      </c>
      <c r="AM43" s="11">
        <f t="shared" si="21"/>
        <v>473.05079852762913</v>
      </c>
      <c r="AN43" s="11">
        <f t="shared" si="21"/>
        <v>474.41393535655658</v>
      </c>
      <c r="AO43" s="11">
        <f t="shared" si="21"/>
        <v>471.05016020174816</v>
      </c>
      <c r="AP43" s="11">
        <f t="shared" si="21"/>
        <v>468.52118695440629</v>
      </c>
      <c r="AQ43" s="11">
        <f t="shared" si="21"/>
        <v>462.22130585449287</v>
      </c>
      <c r="AR43" s="11">
        <f t="shared" si="21"/>
        <v>473.59364689408085</v>
      </c>
      <c r="AS43" s="11">
        <f t="shared" si="21"/>
        <v>429.58514672291039</v>
      </c>
      <c r="AT43" s="11">
        <f t="shared" si="21"/>
        <v>404.03116895003865</v>
      </c>
      <c r="AU43" s="11">
        <f t="shared" si="21"/>
        <v>431.51834251190763</v>
      </c>
      <c r="AV43" s="11">
        <f t="shared" si="21"/>
        <v>446.1505327250473</v>
      </c>
      <c r="AW43" s="11">
        <f t="shared" si="21"/>
        <v>457.56139485409352</v>
      </c>
      <c r="AX43" s="11">
        <f t="shared" si="21"/>
        <v>466.01900440857708</v>
      </c>
      <c r="AY43" s="11">
        <f t="shared" si="21"/>
        <v>449.32745480980623</v>
      </c>
      <c r="AZ43" s="11">
        <f t="shared" si="21"/>
        <v>432.69345933376934</v>
      </c>
      <c r="BA43" s="11">
        <f t="shared" si="21"/>
        <v>418.9516650621859</v>
      </c>
      <c r="BB43" s="11">
        <f t="shared" si="21"/>
        <v>412.56444238575375</v>
      </c>
      <c r="BC43" s="11">
        <f t="shared" si="21"/>
        <v>0</v>
      </c>
      <c r="BD43" s="11">
        <f t="shared" si="21"/>
        <v>0</v>
      </c>
      <c r="BE43" s="11">
        <f t="shared" si="21"/>
        <v>0</v>
      </c>
      <c r="BF43" s="25"/>
      <c r="BG43" s="25"/>
    </row>
    <row r="44" spans="22:63">
      <c r="Y44" s="342" t="s">
        <v>284</v>
      </c>
      <c r="Z44" s="11"/>
      <c r="AA44" s="11">
        <f t="shared" ref="AA44:BE44" si="22">AA27/10^3</f>
        <v>207.27381152385746</v>
      </c>
      <c r="AB44" s="11">
        <f t="shared" si="22"/>
        <v>219.21033672645015</v>
      </c>
      <c r="AC44" s="11">
        <f t="shared" si="22"/>
        <v>225.94353632640735</v>
      </c>
      <c r="AD44" s="11">
        <f t="shared" si="22"/>
        <v>229.4198087802061</v>
      </c>
      <c r="AE44" s="11">
        <f t="shared" si="22"/>
        <v>239.26494324575248</v>
      </c>
      <c r="AF44" s="11">
        <f t="shared" si="22"/>
        <v>248.41485190995834</v>
      </c>
      <c r="AG44" s="11">
        <f t="shared" si="22"/>
        <v>255.03960548271502</v>
      </c>
      <c r="AH44" s="11">
        <f t="shared" si="22"/>
        <v>256.6472134802043</v>
      </c>
      <c r="AI44" s="11">
        <f t="shared" si="22"/>
        <v>254.49586012206512</v>
      </c>
      <c r="AJ44" s="11">
        <f t="shared" si="22"/>
        <v>258.87391951192336</v>
      </c>
      <c r="AK44" s="11">
        <f t="shared" si="22"/>
        <v>258.54867703172283</v>
      </c>
      <c r="AL44" s="11">
        <f t="shared" si="22"/>
        <v>262.6624684630882</v>
      </c>
      <c r="AM44" s="11">
        <f t="shared" si="22"/>
        <v>259.45991611488387</v>
      </c>
      <c r="AN44" s="11">
        <f t="shared" si="22"/>
        <v>255.85872943031484</v>
      </c>
      <c r="AO44" s="11">
        <f t="shared" si="22"/>
        <v>249.74310328741964</v>
      </c>
      <c r="AP44" s="11">
        <f t="shared" si="22"/>
        <v>244.16125720802216</v>
      </c>
      <c r="AQ44" s="11">
        <f t="shared" si="22"/>
        <v>241.26604120299115</v>
      </c>
      <c r="AR44" s="11">
        <f t="shared" si="22"/>
        <v>239.24484006726644</v>
      </c>
      <c r="AS44" s="11">
        <f t="shared" si="22"/>
        <v>231.56578792284984</v>
      </c>
      <c r="AT44" s="11">
        <f t="shared" si="22"/>
        <v>227.94260526371201</v>
      </c>
      <c r="AU44" s="11">
        <f t="shared" si="22"/>
        <v>228.77870417268895</v>
      </c>
      <c r="AV44" s="11">
        <f t="shared" si="22"/>
        <v>225.17714606901237</v>
      </c>
      <c r="AW44" s="11">
        <f t="shared" si="22"/>
        <v>226.97125166002277</v>
      </c>
      <c r="AX44" s="11">
        <f t="shared" si="22"/>
        <v>224.1986711702119</v>
      </c>
      <c r="AY44" s="11">
        <f t="shared" si="22"/>
        <v>218.86363199510058</v>
      </c>
      <c r="AZ44" s="11">
        <f t="shared" si="22"/>
        <v>217.45632668134536</v>
      </c>
      <c r="BA44" s="11">
        <f t="shared" si="22"/>
        <v>215.16478440300742</v>
      </c>
      <c r="BB44" s="11">
        <f t="shared" si="22"/>
        <v>213.22269575314277</v>
      </c>
      <c r="BC44" s="11">
        <f t="shared" si="22"/>
        <v>0</v>
      </c>
      <c r="BD44" s="11">
        <f t="shared" si="22"/>
        <v>0</v>
      </c>
      <c r="BE44" s="11">
        <f t="shared" si="22"/>
        <v>0</v>
      </c>
      <c r="BF44" s="25"/>
      <c r="BG44" s="25"/>
    </row>
    <row r="45" spans="22:63">
      <c r="Y45" s="342" t="s">
        <v>285</v>
      </c>
      <c r="Z45" s="11"/>
      <c r="AA45" s="11">
        <f t="shared" ref="AA45:BE45" si="23">AA26/10^3</f>
        <v>129.94611134765307</v>
      </c>
      <c r="AB45" s="11">
        <f t="shared" si="23"/>
        <v>134.03038620946441</v>
      </c>
      <c r="AC45" s="11">
        <f t="shared" si="23"/>
        <v>138.31148624640778</v>
      </c>
      <c r="AD45" s="11">
        <f t="shared" si="23"/>
        <v>142.65615072168214</v>
      </c>
      <c r="AE45" s="11">
        <f t="shared" si="23"/>
        <v>156.74997762318119</v>
      </c>
      <c r="AF45" s="11">
        <f t="shared" si="23"/>
        <v>161.73788242013526</v>
      </c>
      <c r="AG45" s="11">
        <f t="shared" si="23"/>
        <v>159.51165713682562</v>
      </c>
      <c r="AH45" s="11">
        <f t="shared" si="23"/>
        <v>164.42694676408141</v>
      </c>
      <c r="AI45" s="11">
        <f t="shared" si="23"/>
        <v>172.43461365077383</v>
      </c>
      <c r="AJ45" s="11">
        <f t="shared" si="23"/>
        <v>183.06153880900604</v>
      </c>
      <c r="AK45" s="11">
        <f t="shared" si="23"/>
        <v>186.75795791189901</v>
      </c>
      <c r="AL45" s="11">
        <f t="shared" si="23"/>
        <v>187.4298293007997</v>
      </c>
      <c r="AM45" s="11">
        <f t="shared" si="23"/>
        <v>196.98789562327823</v>
      </c>
      <c r="AN45" s="11">
        <f t="shared" si="23"/>
        <v>202.70193776705401</v>
      </c>
      <c r="AO45" s="11">
        <f t="shared" si="23"/>
        <v>210.19770339913947</v>
      </c>
      <c r="AP45" s="11">
        <f t="shared" si="23"/>
        <v>220.58920888796609</v>
      </c>
      <c r="AQ45" s="11">
        <f t="shared" si="23"/>
        <v>217.15986684242398</v>
      </c>
      <c r="AR45" s="11">
        <f t="shared" si="23"/>
        <v>226.86511262355566</v>
      </c>
      <c r="AS45" s="11">
        <f t="shared" si="23"/>
        <v>219.88745914585218</v>
      </c>
      <c r="AT45" s="11">
        <f t="shared" si="23"/>
        <v>196.09130217042997</v>
      </c>
      <c r="AU45" s="11">
        <f t="shared" si="23"/>
        <v>200.01781773007747</v>
      </c>
      <c r="AV45" s="11">
        <f t="shared" si="23"/>
        <v>223.07316248161862</v>
      </c>
      <c r="AW45" s="11">
        <f t="shared" si="23"/>
        <v>228.0108109391287</v>
      </c>
      <c r="AX45" s="11">
        <f t="shared" si="23"/>
        <v>236.29651308849381</v>
      </c>
      <c r="AY45" s="11">
        <f t="shared" si="23"/>
        <v>228.99361934463653</v>
      </c>
      <c r="AZ45" s="11">
        <f t="shared" si="23"/>
        <v>218.17171218127365</v>
      </c>
      <c r="BA45" s="11">
        <f t="shared" si="23"/>
        <v>211.47012987663035</v>
      </c>
      <c r="BB45" s="11">
        <f t="shared" si="23"/>
        <v>205.77747240240367</v>
      </c>
      <c r="BC45" s="11">
        <f t="shared" si="23"/>
        <v>0</v>
      </c>
      <c r="BD45" s="11">
        <f t="shared" si="23"/>
        <v>0</v>
      </c>
      <c r="BE45" s="11">
        <f t="shared" si="23"/>
        <v>0</v>
      </c>
      <c r="BF45" s="11"/>
      <c r="BG45" s="11"/>
      <c r="BH45" s="55"/>
      <c r="BI45" s="55"/>
      <c r="BJ45" s="55"/>
      <c r="BK45" s="55"/>
    </row>
    <row r="46" spans="22:63">
      <c r="Y46" s="342" t="s">
        <v>286</v>
      </c>
      <c r="Z46" s="11"/>
      <c r="AA46" s="11">
        <f t="shared" ref="AA46:BE46" si="24">AA30/10^3</f>
        <v>130.63932037774077</v>
      </c>
      <c r="AB46" s="11">
        <f t="shared" si="24"/>
        <v>132.46611333335278</v>
      </c>
      <c r="AC46" s="11">
        <f t="shared" si="24"/>
        <v>139.32672157112654</v>
      </c>
      <c r="AD46" s="11">
        <f t="shared" si="24"/>
        <v>138.77587401464586</v>
      </c>
      <c r="AE46" s="11">
        <f t="shared" si="24"/>
        <v>148.28087883905621</v>
      </c>
      <c r="AF46" s="11">
        <f t="shared" si="24"/>
        <v>150.35031105714711</v>
      </c>
      <c r="AG46" s="11">
        <f t="shared" si="24"/>
        <v>153.00365708664449</v>
      </c>
      <c r="AH46" s="11">
        <f t="shared" si="24"/>
        <v>148.12199544720994</v>
      </c>
      <c r="AI46" s="11">
        <f t="shared" si="24"/>
        <v>145.53765359634028</v>
      </c>
      <c r="AJ46" s="11">
        <f t="shared" si="24"/>
        <v>152.68915297570442</v>
      </c>
      <c r="AK46" s="11">
        <f t="shared" si="24"/>
        <v>158.66112918546918</v>
      </c>
      <c r="AL46" s="11">
        <f t="shared" si="24"/>
        <v>155.39731154684304</v>
      </c>
      <c r="AM46" s="11">
        <f t="shared" si="24"/>
        <v>166.26449407018532</v>
      </c>
      <c r="AN46" s="11">
        <f t="shared" si="24"/>
        <v>169.34776850814092</v>
      </c>
      <c r="AO46" s="11">
        <f t="shared" si="24"/>
        <v>167.54154053152971</v>
      </c>
      <c r="AP46" s="11">
        <f t="shared" si="24"/>
        <v>170.4822510709846</v>
      </c>
      <c r="AQ46" s="11">
        <f t="shared" si="24"/>
        <v>162.05821618267296</v>
      </c>
      <c r="AR46" s="11">
        <f t="shared" si="24"/>
        <v>172.92507363237192</v>
      </c>
      <c r="AS46" s="11">
        <f t="shared" si="24"/>
        <v>168.10142078723595</v>
      </c>
      <c r="AT46" s="11">
        <f t="shared" si="24"/>
        <v>161.91413081622323</v>
      </c>
      <c r="AU46" s="11">
        <f t="shared" si="24"/>
        <v>178.82342424277635</v>
      </c>
      <c r="AV46" s="11">
        <f t="shared" si="24"/>
        <v>193.82443458233354</v>
      </c>
      <c r="AW46" s="11">
        <f t="shared" si="24"/>
        <v>211.91690507075353</v>
      </c>
      <c r="AX46" s="11">
        <f t="shared" si="24"/>
        <v>207.83080499407214</v>
      </c>
      <c r="AY46" s="11">
        <f t="shared" si="24"/>
        <v>193.80961108768949</v>
      </c>
      <c r="AZ46" s="11">
        <f t="shared" si="24"/>
        <v>187.02423748592349</v>
      </c>
      <c r="BA46" s="11">
        <f t="shared" si="24"/>
        <v>184.93761358824568</v>
      </c>
      <c r="BB46" s="11">
        <f t="shared" si="24"/>
        <v>188.17530800238487</v>
      </c>
      <c r="BC46" s="11">
        <f t="shared" si="24"/>
        <v>0</v>
      </c>
      <c r="BD46" s="11">
        <f t="shared" si="24"/>
        <v>0</v>
      </c>
      <c r="BE46" s="11">
        <f t="shared" si="24"/>
        <v>0</v>
      </c>
      <c r="BF46" s="25"/>
      <c r="BG46" s="25"/>
    </row>
    <row r="47" spans="22:63">
      <c r="Y47" s="342" t="s">
        <v>287</v>
      </c>
      <c r="Z47" s="3"/>
      <c r="AA47" s="3">
        <f t="shared" ref="AA47:BE47" si="25">AA32/10^3</f>
        <v>65.099211692453338</v>
      </c>
      <c r="AB47" s="3">
        <f t="shared" si="25"/>
        <v>66.222976830867665</v>
      </c>
      <c r="AC47" s="3">
        <f t="shared" si="25"/>
        <v>66.151412877498501</v>
      </c>
      <c r="AD47" s="3">
        <f t="shared" si="25"/>
        <v>64.865220084279102</v>
      </c>
      <c r="AE47" s="3">
        <f t="shared" si="25"/>
        <v>66.440895326827743</v>
      </c>
      <c r="AF47" s="3">
        <f t="shared" si="25"/>
        <v>66.775172319261031</v>
      </c>
      <c r="AG47" s="3">
        <f t="shared" si="25"/>
        <v>67.298856666080994</v>
      </c>
      <c r="AH47" s="3">
        <f t="shared" si="25"/>
        <v>64.692495920353736</v>
      </c>
      <c r="AI47" s="3">
        <f t="shared" si="25"/>
        <v>58.610242069757525</v>
      </c>
      <c r="AJ47" s="3">
        <f t="shared" si="25"/>
        <v>58.899585008547739</v>
      </c>
      <c r="AK47" s="3">
        <f t="shared" si="25"/>
        <v>59.357961364137132</v>
      </c>
      <c r="AL47" s="3">
        <f t="shared" si="25"/>
        <v>58.039289065782022</v>
      </c>
      <c r="AM47" s="3">
        <f t="shared" si="25"/>
        <v>55.349345494321909</v>
      </c>
      <c r="AN47" s="3">
        <f t="shared" si="25"/>
        <v>54.557764667856851</v>
      </c>
      <c r="AO47" s="3">
        <f t="shared" si="25"/>
        <v>54.538290519242324</v>
      </c>
      <c r="AP47" s="3">
        <f t="shared" si="25"/>
        <v>55.636544033751555</v>
      </c>
      <c r="AQ47" s="3">
        <f t="shared" si="25"/>
        <v>55.898032300272263</v>
      </c>
      <c r="AR47" s="3">
        <f t="shared" si="25"/>
        <v>55.092368320625809</v>
      </c>
      <c r="AS47" s="3">
        <f t="shared" si="25"/>
        <v>50.814562119336529</v>
      </c>
      <c r="AT47" s="3">
        <f t="shared" si="25"/>
        <v>45.266470032416976</v>
      </c>
      <c r="AU47" s="3">
        <f t="shared" si="25"/>
        <v>46.316373188485372</v>
      </c>
      <c r="AV47" s="3">
        <f t="shared" si="25"/>
        <v>46.233602505861256</v>
      </c>
      <c r="AW47" s="3">
        <f t="shared" si="25"/>
        <v>46.281706425844263</v>
      </c>
      <c r="AX47" s="3">
        <f t="shared" si="25"/>
        <v>48.037589020943209</v>
      </c>
      <c r="AY47" s="3">
        <f t="shared" si="25"/>
        <v>47.439750194475067</v>
      </c>
      <c r="AZ47" s="3">
        <f t="shared" si="25"/>
        <v>46.150196895169117</v>
      </c>
      <c r="BA47" s="3">
        <f t="shared" si="25"/>
        <v>45.681749278170642</v>
      </c>
      <c r="BB47" s="3">
        <f t="shared" si="25"/>
        <v>46.220657211623617</v>
      </c>
      <c r="BC47" s="11" t="e">
        <f t="shared" si="25"/>
        <v>#REF!</v>
      </c>
      <c r="BD47" s="11" t="e">
        <f t="shared" si="25"/>
        <v>#REF!</v>
      </c>
      <c r="BE47" s="11" t="e">
        <f t="shared" si="25"/>
        <v>#REF!</v>
      </c>
      <c r="BF47" s="25"/>
      <c r="BG47" s="25"/>
    </row>
    <row r="48" spans="22:63">
      <c r="Y48" s="342" t="s">
        <v>288</v>
      </c>
      <c r="Z48" s="3"/>
      <c r="AA48" s="3">
        <f t="shared" ref="AA48:BE48" si="26">AA33/10^3</f>
        <v>24.004789495147605</v>
      </c>
      <c r="AB48" s="3">
        <f t="shared" si="26"/>
        <v>24.193303079771095</v>
      </c>
      <c r="AC48" s="3">
        <f t="shared" si="26"/>
        <v>25.997784883166442</v>
      </c>
      <c r="AD48" s="3">
        <f t="shared" si="26"/>
        <v>25.019816501809952</v>
      </c>
      <c r="AE48" s="3">
        <f t="shared" si="26"/>
        <v>28.598436990483407</v>
      </c>
      <c r="AF48" s="3">
        <f t="shared" si="26"/>
        <v>29.139666356417248</v>
      </c>
      <c r="AG48" s="3">
        <f t="shared" si="26"/>
        <v>29.649884515558579</v>
      </c>
      <c r="AH48" s="3">
        <f t="shared" si="26"/>
        <v>31.207113724399004</v>
      </c>
      <c r="AI48" s="3">
        <f t="shared" si="26"/>
        <v>31.447885947133283</v>
      </c>
      <c r="AJ48" s="3">
        <f t="shared" si="26"/>
        <v>31.365707267695381</v>
      </c>
      <c r="AK48" s="3">
        <f t="shared" si="26"/>
        <v>32.856496577069208</v>
      </c>
      <c r="AL48" s="3">
        <f t="shared" si="26"/>
        <v>32.522541455449932</v>
      </c>
      <c r="AM48" s="3">
        <f t="shared" si="26"/>
        <v>32.76772216385082</v>
      </c>
      <c r="AN48" s="3">
        <f t="shared" si="26"/>
        <v>33.515749112426711</v>
      </c>
      <c r="AO48" s="3">
        <f t="shared" si="26"/>
        <v>32.703600998426424</v>
      </c>
      <c r="AP48" s="3">
        <f t="shared" si="26"/>
        <v>31.654769528503184</v>
      </c>
      <c r="AQ48" s="3">
        <f t="shared" si="26"/>
        <v>29.908577201925368</v>
      </c>
      <c r="AR48" s="3">
        <f t="shared" si="26"/>
        <v>30.484410938269022</v>
      </c>
      <c r="AS48" s="3">
        <f t="shared" si="26"/>
        <v>31.857011257747367</v>
      </c>
      <c r="AT48" s="3">
        <f t="shared" si="26"/>
        <v>28.198126009497404</v>
      </c>
      <c r="AU48" s="3">
        <f t="shared" si="26"/>
        <v>28.715829230608207</v>
      </c>
      <c r="AV48" s="3">
        <f t="shared" si="26"/>
        <v>28.032618369662039</v>
      </c>
      <c r="AW48" s="3">
        <f t="shared" si="26"/>
        <v>29.838883578432</v>
      </c>
      <c r="AX48" s="3">
        <f t="shared" si="26"/>
        <v>29.380590594684026</v>
      </c>
      <c r="AY48" s="3">
        <f t="shared" si="26"/>
        <v>28.519197867867419</v>
      </c>
      <c r="AZ48" s="3">
        <f t="shared" si="26"/>
        <v>28.975452548453891</v>
      </c>
      <c r="BA48" s="3">
        <f t="shared" si="26"/>
        <v>29.687294838312582</v>
      </c>
      <c r="BB48" s="3">
        <f t="shared" si="26"/>
        <v>29.839034082539307</v>
      </c>
      <c r="BC48" s="11">
        <f t="shared" si="26"/>
        <v>0</v>
      </c>
      <c r="BD48" s="11">
        <f t="shared" si="26"/>
        <v>0</v>
      </c>
      <c r="BE48" s="11">
        <f t="shared" si="26"/>
        <v>0</v>
      </c>
      <c r="BF48" s="25"/>
      <c r="BG48" s="25"/>
    </row>
    <row r="49" spans="1:69" ht="16.5" customHeight="1" thickBot="1">
      <c r="Y49" s="343" t="s">
        <v>289</v>
      </c>
      <c r="Z49" s="12"/>
      <c r="AA49" s="5">
        <f t="shared" ref="AA49:BE49" si="27">AA35/10^3</f>
        <v>6.5599783239262885</v>
      </c>
      <c r="AB49" s="5">
        <f t="shared" si="27"/>
        <v>6.3552823296438063</v>
      </c>
      <c r="AC49" s="5">
        <f t="shared" si="27"/>
        <v>6.0986376085862686</v>
      </c>
      <c r="AD49" s="5">
        <f t="shared" si="27"/>
        <v>5.8866147376791105</v>
      </c>
      <c r="AE49" s="5">
        <f t="shared" si="27"/>
        <v>5.6729684881993796</v>
      </c>
      <c r="AF49" s="5">
        <f t="shared" si="27"/>
        <v>5.8684378970355011</v>
      </c>
      <c r="AG49" s="5">
        <f t="shared" si="27"/>
        <v>5.9791874945660055</v>
      </c>
      <c r="AH49" s="5">
        <f t="shared" si="27"/>
        <v>5.9414548024490212</v>
      </c>
      <c r="AI49" s="5">
        <f t="shared" si="27"/>
        <v>5.5059967439169952</v>
      </c>
      <c r="AJ49" s="5">
        <f t="shared" si="27"/>
        <v>5.526827996080077</v>
      </c>
      <c r="AK49" s="5">
        <f t="shared" si="27"/>
        <v>5.6040756373972487</v>
      </c>
      <c r="AL49" s="5">
        <f t="shared" si="27"/>
        <v>5.1329094119366756</v>
      </c>
      <c r="AM49" s="5">
        <f t="shared" si="27"/>
        <v>4.874768596261851</v>
      </c>
      <c r="AN49" s="5">
        <f t="shared" si="27"/>
        <v>4.6949905649732191</v>
      </c>
      <c r="AO49" s="5">
        <f t="shared" si="27"/>
        <v>4.5332281272294335</v>
      </c>
      <c r="AP49" s="5">
        <f t="shared" si="27"/>
        <v>4.4765387963071852</v>
      </c>
      <c r="AQ49" s="5">
        <f t="shared" si="27"/>
        <v>4.408597890707977</v>
      </c>
      <c r="AR49" s="5">
        <f t="shared" si="27"/>
        <v>4.426960036925248</v>
      </c>
      <c r="AS49" s="5">
        <f t="shared" si="27"/>
        <v>4.011953707211898</v>
      </c>
      <c r="AT49" s="5">
        <f t="shared" si="27"/>
        <v>3.6703830438031528</v>
      </c>
      <c r="AU49" s="5">
        <f t="shared" si="27"/>
        <v>3.5731440178302494</v>
      </c>
      <c r="AV49" s="5">
        <f t="shared" si="27"/>
        <v>3.4580751526702587</v>
      </c>
      <c r="AW49" s="5">
        <f t="shared" si="27"/>
        <v>3.4712890042353011</v>
      </c>
      <c r="AX49" s="5">
        <f t="shared" si="27"/>
        <v>3.4792681075728953</v>
      </c>
      <c r="AY49" s="5">
        <f t="shared" si="27"/>
        <v>3.3770976213762798</v>
      </c>
      <c r="AZ49" s="5">
        <f t="shared" si="27"/>
        <v>3.3240782502115596</v>
      </c>
      <c r="BA49" s="5">
        <f t="shared" si="27"/>
        <v>3.2595510265324084</v>
      </c>
      <c r="BB49" s="5">
        <f t="shared" si="27"/>
        <v>3.2044578104774413</v>
      </c>
      <c r="BC49" s="5" t="e">
        <f t="shared" si="27"/>
        <v>#REF!</v>
      </c>
      <c r="BD49" s="5" t="e">
        <f t="shared" si="27"/>
        <v>#REF!</v>
      </c>
      <c r="BE49" s="5" t="e">
        <f t="shared" si="27"/>
        <v>#REF!</v>
      </c>
      <c r="BF49" s="27"/>
      <c r="BG49" s="27"/>
    </row>
    <row r="50" spans="1:69" ht="15" thickTop="1">
      <c r="Y50" s="344" t="s">
        <v>290</v>
      </c>
      <c r="Z50" s="56"/>
      <c r="AA50" s="13">
        <f>SUM(AA41:AA49)</f>
        <v>1163.6988702468375</v>
      </c>
      <c r="AB50" s="13">
        <f>SUM(AB41:AB49)</f>
        <v>1175.0770463172253</v>
      </c>
      <c r="AC50" s="13">
        <f t="shared" ref="AC50:BA50" si="28">SUM(AC41:AC49)</f>
        <v>1184.5619392280501</v>
      </c>
      <c r="AD50" s="13">
        <f t="shared" si="28"/>
        <v>1177.2819671721541</v>
      </c>
      <c r="AE50" s="13">
        <f t="shared" si="28"/>
        <v>1232.0941228788288</v>
      </c>
      <c r="AF50" s="13">
        <f t="shared" si="28"/>
        <v>1244.3706520747151</v>
      </c>
      <c r="AG50" s="13">
        <f t="shared" si="28"/>
        <v>1256.2798061405606</v>
      </c>
      <c r="AH50" s="13">
        <f t="shared" si="28"/>
        <v>1249.3850852014389</v>
      </c>
      <c r="AI50" s="13">
        <f t="shared" si="28"/>
        <v>1209.2938278627219</v>
      </c>
      <c r="AJ50" s="13">
        <f t="shared" si="28"/>
        <v>1245.3810979703494</v>
      </c>
      <c r="AK50" s="13">
        <f t="shared" si="28"/>
        <v>1268.2021754322111</v>
      </c>
      <c r="AL50" s="13">
        <f t="shared" si="28"/>
        <v>1253.1453723605368</v>
      </c>
      <c r="AM50" s="13">
        <f t="shared" si="28"/>
        <v>1282.0836037274335</v>
      </c>
      <c r="AN50" s="13">
        <f t="shared" si="28"/>
        <v>1290.1657317317604</v>
      </c>
      <c r="AO50" s="13">
        <f t="shared" si="28"/>
        <v>1284.7451999742445</v>
      </c>
      <c r="AP50" s="13">
        <f t="shared" si="28"/>
        <v>1291.4648990013338</v>
      </c>
      <c r="AQ50" s="13">
        <f t="shared" si="28"/>
        <v>1268.850716278823</v>
      </c>
      <c r="AR50" s="13">
        <f t="shared" si="28"/>
        <v>1304.4090723416462</v>
      </c>
      <c r="AS50" s="13">
        <f t="shared" si="28"/>
        <v>1233.6229361628154</v>
      </c>
      <c r="AT50" s="13">
        <f t="shared" si="28"/>
        <v>1164.2167613411846</v>
      </c>
      <c r="AU50" s="13">
        <f t="shared" si="28"/>
        <v>1216.1469525749028</v>
      </c>
      <c r="AV50" s="13">
        <f t="shared" si="28"/>
        <v>1266.1452687586882</v>
      </c>
      <c r="AW50" s="13">
        <f t="shared" si="28"/>
        <v>1307.3532141255648</v>
      </c>
      <c r="AX50" s="13">
        <f t="shared" si="28"/>
        <v>1316.2013143418105</v>
      </c>
      <c r="AY50" s="13">
        <f t="shared" si="28"/>
        <v>1266.1471943761658</v>
      </c>
      <c r="AZ50" s="13">
        <f t="shared" si="28"/>
        <v>1226.3237675299681</v>
      </c>
      <c r="BA50" s="13">
        <f t="shared" si="28"/>
        <v>1206.5616068712268</v>
      </c>
      <c r="BB50" s="13">
        <f t="shared" ref="BB50:BE50" si="29">SUM(BB41:BB49)</f>
        <v>1191.3383239269856</v>
      </c>
      <c r="BC50" s="13" t="e">
        <f t="shared" si="29"/>
        <v>#REF!</v>
      </c>
      <c r="BD50" s="13" t="e">
        <f t="shared" si="29"/>
        <v>#REF!</v>
      </c>
      <c r="BE50" s="13" t="e">
        <f t="shared" si="29"/>
        <v>#REF!</v>
      </c>
      <c r="BF50" s="13"/>
      <c r="BG50" s="13"/>
    </row>
    <row r="51" spans="1:69" s="178" customFormat="1">
      <c r="V51" s="1"/>
      <c r="W51" s="1"/>
      <c r="X51" s="1"/>
      <c r="Y51" s="43"/>
      <c r="Z51" s="50"/>
      <c r="AA51" s="50"/>
      <c r="AB51" s="50"/>
      <c r="AC51" s="50"/>
      <c r="AD51" s="50"/>
      <c r="AE51" s="50"/>
      <c r="AF51" s="50"/>
      <c r="AG51" s="50"/>
      <c r="AH51" s="50"/>
      <c r="AI51" s="50"/>
      <c r="AJ51" s="50"/>
      <c r="AK51" s="50"/>
      <c r="AL51" s="51"/>
      <c r="AM51" s="51"/>
      <c r="AN51" s="51"/>
      <c r="AO51" s="51"/>
      <c r="AP51" s="51"/>
      <c r="AQ51" s="45"/>
      <c r="AR51" s="45"/>
      <c r="AS51" s="45"/>
      <c r="AT51" s="45"/>
      <c r="AU51" s="45"/>
      <c r="AV51" s="45"/>
      <c r="AW51" s="45"/>
      <c r="AX51" s="45"/>
      <c r="AY51" s="45"/>
      <c r="AZ51" s="45"/>
      <c r="BA51" s="45"/>
      <c r="BB51" s="45"/>
      <c r="BC51" s="45"/>
      <c r="BD51" s="45"/>
      <c r="BE51" s="45"/>
      <c r="BF51" s="45"/>
      <c r="BG51" s="45"/>
    </row>
    <row r="52" spans="1:69" s="178" customFormat="1">
      <c r="V52" s="1"/>
      <c r="W52" s="1"/>
      <c r="X52" s="1"/>
      <c r="Y52" s="84" t="s">
        <v>291</v>
      </c>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row>
    <row r="53" spans="1:69">
      <c r="Y53" s="397" t="s">
        <v>249</v>
      </c>
      <c r="Z53" s="80"/>
      <c r="AA53" s="10">
        <v>1990</v>
      </c>
      <c r="AB53" s="10">
        <f t="shared" ref="AB53:BE53" si="30">AA53+1</f>
        <v>1991</v>
      </c>
      <c r="AC53" s="10">
        <f t="shared" si="30"/>
        <v>1992</v>
      </c>
      <c r="AD53" s="10">
        <f t="shared" si="30"/>
        <v>1993</v>
      </c>
      <c r="AE53" s="10">
        <f t="shared" si="30"/>
        <v>1994</v>
      </c>
      <c r="AF53" s="10">
        <f t="shared" si="30"/>
        <v>1995</v>
      </c>
      <c r="AG53" s="10">
        <f t="shared" si="30"/>
        <v>1996</v>
      </c>
      <c r="AH53" s="10">
        <f t="shared" si="30"/>
        <v>1997</v>
      </c>
      <c r="AI53" s="10">
        <f t="shared" si="30"/>
        <v>1998</v>
      </c>
      <c r="AJ53" s="10">
        <f t="shared" si="30"/>
        <v>1999</v>
      </c>
      <c r="AK53" s="10">
        <f t="shared" si="30"/>
        <v>2000</v>
      </c>
      <c r="AL53" s="10">
        <f t="shared" si="30"/>
        <v>2001</v>
      </c>
      <c r="AM53" s="10">
        <f t="shared" si="30"/>
        <v>2002</v>
      </c>
      <c r="AN53" s="10">
        <f t="shared" si="30"/>
        <v>2003</v>
      </c>
      <c r="AO53" s="10">
        <f t="shared" si="30"/>
        <v>2004</v>
      </c>
      <c r="AP53" s="10">
        <f t="shared" si="30"/>
        <v>2005</v>
      </c>
      <c r="AQ53" s="10">
        <f t="shared" si="30"/>
        <v>2006</v>
      </c>
      <c r="AR53" s="10">
        <f t="shared" si="30"/>
        <v>2007</v>
      </c>
      <c r="AS53" s="10">
        <f t="shared" si="30"/>
        <v>2008</v>
      </c>
      <c r="AT53" s="10">
        <f t="shared" si="30"/>
        <v>2009</v>
      </c>
      <c r="AU53" s="10">
        <f t="shared" si="30"/>
        <v>2010</v>
      </c>
      <c r="AV53" s="10">
        <f t="shared" si="30"/>
        <v>2011</v>
      </c>
      <c r="AW53" s="10">
        <f t="shared" si="30"/>
        <v>2012</v>
      </c>
      <c r="AX53" s="10">
        <f t="shared" si="30"/>
        <v>2013</v>
      </c>
      <c r="AY53" s="10">
        <f t="shared" si="30"/>
        <v>2014</v>
      </c>
      <c r="AZ53" s="10">
        <f t="shared" si="30"/>
        <v>2015</v>
      </c>
      <c r="BA53" s="10">
        <f t="shared" si="30"/>
        <v>2016</v>
      </c>
      <c r="BB53" s="10">
        <f t="shared" si="30"/>
        <v>2017</v>
      </c>
      <c r="BC53" s="10">
        <f t="shared" si="30"/>
        <v>2018</v>
      </c>
      <c r="BD53" s="10">
        <f t="shared" si="30"/>
        <v>2019</v>
      </c>
      <c r="BE53" s="10">
        <f t="shared" si="30"/>
        <v>2020</v>
      </c>
      <c r="BF53" s="10" t="s">
        <v>250</v>
      </c>
      <c r="BG53" s="10" t="s">
        <v>1</v>
      </c>
      <c r="BP53" s="43"/>
      <c r="BQ53" s="87"/>
    </row>
    <row r="54" spans="1:69">
      <c r="Y54" s="398" t="s">
        <v>300</v>
      </c>
      <c r="Z54" s="3"/>
      <c r="AA54" s="325" t="s">
        <v>61</v>
      </c>
      <c r="AB54" s="325" t="s">
        <v>61</v>
      </c>
      <c r="AC54" s="325" t="s">
        <v>61</v>
      </c>
      <c r="AD54" s="325" t="s">
        <v>61</v>
      </c>
      <c r="AE54" s="325" t="s">
        <v>61</v>
      </c>
      <c r="AF54" s="325" t="s">
        <v>61</v>
      </c>
      <c r="AG54" s="325" t="s">
        <v>61</v>
      </c>
      <c r="AH54" s="325" t="s">
        <v>61</v>
      </c>
      <c r="AI54" s="325" t="s">
        <v>61</v>
      </c>
      <c r="AJ54" s="325" t="s">
        <v>61</v>
      </c>
      <c r="AK54" s="325" t="s">
        <v>61</v>
      </c>
      <c r="AL54" s="325" t="s">
        <v>61</v>
      </c>
      <c r="AM54" s="325" t="s">
        <v>61</v>
      </c>
      <c r="AN54" s="325" t="s">
        <v>61</v>
      </c>
      <c r="AO54" s="325" t="s">
        <v>61</v>
      </c>
      <c r="AP54" s="325" t="s">
        <v>61</v>
      </c>
      <c r="AQ54" s="325" t="s">
        <v>61</v>
      </c>
      <c r="AR54" s="325" t="s">
        <v>61</v>
      </c>
      <c r="AS54" s="325" t="s">
        <v>61</v>
      </c>
      <c r="AT54" s="325" t="s">
        <v>61</v>
      </c>
      <c r="AU54" s="325" t="s">
        <v>61</v>
      </c>
      <c r="AV54" s="325" t="s">
        <v>61</v>
      </c>
      <c r="AW54" s="325" t="s">
        <v>61</v>
      </c>
      <c r="AX54" s="325" t="s">
        <v>61</v>
      </c>
      <c r="AY54" s="325" t="s">
        <v>61</v>
      </c>
      <c r="AZ54" s="325" t="s">
        <v>61</v>
      </c>
      <c r="BA54" s="325" t="s">
        <v>61</v>
      </c>
      <c r="BB54" s="325" t="s">
        <v>61</v>
      </c>
      <c r="BC54" s="325" t="s">
        <v>61</v>
      </c>
      <c r="BD54" s="325" t="s">
        <v>61</v>
      </c>
      <c r="BE54" s="325" t="s">
        <v>61</v>
      </c>
      <c r="BF54" s="325"/>
      <c r="BG54" s="325"/>
      <c r="BP54" s="43"/>
      <c r="BQ54" s="87"/>
    </row>
    <row r="55" spans="1:69">
      <c r="Y55" s="342" t="s">
        <v>301</v>
      </c>
      <c r="Z55" s="29"/>
      <c r="AA55" s="788">
        <f>AA42/$AA42-1</f>
        <v>0</v>
      </c>
      <c r="AB55" s="788">
        <f>AB42/$AA42-1</f>
        <v>-8.3004491612773679E-3</v>
      </c>
      <c r="AC55" s="15">
        <f t="shared" ref="AC55:BA55" si="31">AC42/$AA42-1</f>
        <v>-1.9260052657511739E-2</v>
      </c>
      <c r="AD55" s="15">
        <f t="shared" si="31"/>
        <v>-1.788339741570788E-2</v>
      </c>
      <c r="AE55" s="15">
        <f t="shared" si="31"/>
        <v>-1.5941020825827046E-2</v>
      </c>
      <c r="AF55" s="15">
        <f t="shared" si="31"/>
        <v>-2.9790909829660039E-2</v>
      </c>
      <c r="AG55" s="15">
        <f t="shared" si="31"/>
        <v>-2.6909916983801407E-2</v>
      </c>
      <c r="AH55" s="788">
        <f t="shared" si="31"/>
        <v>-1.8571154584505756E-3</v>
      </c>
      <c r="AI55" s="15">
        <f t="shared" si="31"/>
        <v>-4.6274545248728094E-2</v>
      </c>
      <c r="AJ55" s="15">
        <f t="shared" si="31"/>
        <v>-1.3543368426983782E-2</v>
      </c>
      <c r="AK55" s="788">
        <f t="shared" si="31"/>
        <v>-4.22520824067385E-3</v>
      </c>
      <c r="AL55" s="15">
        <f t="shared" si="31"/>
        <v>-2.7635770569686136E-2</v>
      </c>
      <c r="AM55" s="788">
        <f t="shared" si="31"/>
        <v>-1.9247976848965065E-3</v>
      </c>
      <c r="AN55" s="15">
        <f t="shared" si="31"/>
        <v>1.4663601135321391E-2</v>
      </c>
      <c r="AO55" s="788">
        <f t="shared" si="31"/>
        <v>9.1515772027148667E-3</v>
      </c>
      <c r="AP55" s="15">
        <f t="shared" si="31"/>
        <v>5.0879623512194883E-2</v>
      </c>
      <c r="AQ55" s="15">
        <f t="shared" si="31"/>
        <v>4.1701553009691361E-2</v>
      </c>
      <c r="AR55" s="15">
        <f t="shared" si="31"/>
        <v>9.3066752632335437E-2</v>
      </c>
      <c r="AS55" s="15">
        <f t="shared" si="31"/>
        <v>7.1066455920795413E-2</v>
      </c>
      <c r="AT55" s="15">
        <f t="shared" si="31"/>
        <v>4.5970075900621854E-2</v>
      </c>
      <c r="AU55" s="15">
        <f t="shared" si="31"/>
        <v>8.6537359597965935E-2</v>
      </c>
      <c r="AV55" s="15">
        <f t="shared" si="31"/>
        <v>9.6651571001298509E-2</v>
      </c>
      <c r="AW55" s="15">
        <f t="shared" si="31"/>
        <v>0.11634301017569548</v>
      </c>
      <c r="AX55" s="15">
        <f t="shared" si="31"/>
        <v>9.3268430322866358E-2</v>
      </c>
      <c r="AY55" s="15">
        <f t="shared" si="31"/>
        <v>2.5536588615156619E-2</v>
      </c>
      <c r="AZ55" s="788">
        <f t="shared" si="31"/>
        <v>-3.0010177201794663E-3</v>
      </c>
      <c r="BA55" s="15">
        <f t="shared" si="31"/>
        <v>6.1312008268967766E-2</v>
      </c>
      <c r="BB55" s="15">
        <f t="shared" ref="BB55:BE63" si="32">BB42/$AA42-1</f>
        <v>1.2415070999375333E-2</v>
      </c>
      <c r="BC55" s="15">
        <f t="shared" si="32"/>
        <v>-1</v>
      </c>
      <c r="BD55" s="15">
        <f t="shared" si="32"/>
        <v>-1</v>
      </c>
      <c r="BE55" s="15">
        <f t="shared" si="32"/>
        <v>-1</v>
      </c>
      <c r="BF55" s="25"/>
      <c r="BG55" s="25"/>
      <c r="BP55" s="43"/>
      <c r="BQ55" s="87"/>
    </row>
    <row r="56" spans="1:69" s="26" customFormat="1">
      <c r="A56" s="81"/>
      <c r="B56" s="1"/>
      <c r="C56" s="1"/>
      <c r="D56" s="1"/>
      <c r="E56" s="1"/>
      <c r="F56" s="1"/>
      <c r="G56" s="1"/>
      <c r="H56" s="1"/>
      <c r="I56" s="1"/>
      <c r="J56" s="1"/>
      <c r="K56" s="1"/>
      <c r="L56" s="1"/>
      <c r="M56" s="1"/>
      <c r="N56" s="1"/>
      <c r="O56" s="1"/>
      <c r="P56" s="1"/>
      <c r="U56" s="1"/>
      <c r="V56" s="1"/>
      <c r="W56" s="1"/>
      <c r="X56" s="1"/>
      <c r="Y56" s="342" t="s">
        <v>283</v>
      </c>
      <c r="Z56" s="29"/>
      <c r="AA56" s="788">
        <f>AA43/$AA43-1</f>
        <v>0</v>
      </c>
      <c r="AB56" s="15">
        <f>AB43/$AA43-1</f>
        <v>-1.2405796806012837E-2</v>
      </c>
      <c r="AC56" s="15">
        <f t="shared" ref="AC56:BA56" si="33">AC43/$AA43-1</f>
        <v>-2.9220554470546278E-2</v>
      </c>
      <c r="AD56" s="15">
        <f t="shared" si="33"/>
        <v>-5.3454710190723231E-2</v>
      </c>
      <c r="AE56" s="15">
        <f t="shared" si="33"/>
        <v>-1.9988031953118823E-2</v>
      </c>
      <c r="AF56" s="15">
        <f t="shared" si="33"/>
        <v>-2.6620301786780209E-2</v>
      </c>
      <c r="AG56" s="15">
        <f t="shared" si="33"/>
        <v>-1.9408735940609323E-2</v>
      </c>
      <c r="AH56" s="15">
        <f t="shared" si="33"/>
        <v>-3.8446412902644056E-2</v>
      </c>
      <c r="AI56" s="15">
        <f t="shared" si="33"/>
        <v>-9.7903444674426909E-2</v>
      </c>
      <c r="AJ56" s="15">
        <f t="shared" si="33"/>
        <v>-7.684698611126628E-2</v>
      </c>
      <c r="AK56" s="15">
        <f t="shared" si="33"/>
        <v>-5.3621624129720491E-2</v>
      </c>
      <c r="AL56" s="15">
        <f t="shared" si="33"/>
        <v>-7.7280195981858535E-2</v>
      </c>
      <c r="AM56" s="15">
        <f t="shared" si="33"/>
        <v>-6.0392967472769565E-2</v>
      </c>
      <c r="AN56" s="15">
        <f t="shared" si="33"/>
        <v>-5.7685408464849819E-2</v>
      </c>
      <c r="AO56" s="15">
        <f t="shared" si="33"/>
        <v>-6.4366777149007626E-2</v>
      </c>
      <c r="AP56" s="15">
        <f t="shared" si="33"/>
        <v>-6.9390003102059006E-2</v>
      </c>
      <c r="AQ56" s="15">
        <f t="shared" si="33"/>
        <v>-8.1903273566855117E-2</v>
      </c>
      <c r="AR56" s="15">
        <f t="shared" si="33"/>
        <v>-5.9314723562598481E-2</v>
      </c>
      <c r="AS56" s="15">
        <f t="shared" si="33"/>
        <v>-0.14672752654382515</v>
      </c>
      <c r="AT56" s="15">
        <f t="shared" si="33"/>
        <v>-0.19748464882153427</v>
      </c>
      <c r="AU56" s="15">
        <f t="shared" si="33"/>
        <v>-0.14288767601562069</v>
      </c>
      <c r="AV56" s="15">
        <f t="shared" si="33"/>
        <v>-0.11382418247891302</v>
      </c>
      <c r="AW56" s="15">
        <f t="shared" si="33"/>
        <v>-9.1159119155858059E-2</v>
      </c>
      <c r="AX56" s="15">
        <f t="shared" si="33"/>
        <v>-7.4360015464464246E-2</v>
      </c>
      <c r="AY56" s="15">
        <f t="shared" si="33"/>
        <v>-0.10751395460926028</v>
      </c>
      <c r="AZ56" s="15">
        <f t="shared" si="33"/>
        <v>-0.14055357567523663</v>
      </c>
      <c r="BA56" s="15">
        <f t="shared" si="33"/>
        <v>-0.16784850166904208</v>
      </c>
      <c r="BB56" s="15">
        <f t="shared" si="32"/>
        <v>-0.18053525616511867</v>
      </c>
      <c r="BC56" s="15">
        <f t="shared" si="32"/>
        <v>-1</v>
      </c>
      <c r="BD56" s="15">
        <f t="shared" si="32"/>
        <v>-1</v>
      </c>
      <c r="BE56" s="15">
        <f t="shared" si="32"/>
        <v>-1</v>
      </c>
      <c r="BF56" s="25"/>
      <c r="BG56" s="25"/>
      <c r="BH56" s="48"/>
      <c r="BP56" s="43"/>
      <c r="BQ56" s="87"/>
    </row>
    <row r="57" spans="1:69" s="26" customFormat="1">
      <c r="A57" s="81"/>
      <c r="B57" s="1"/>
      <c r="C57" s="1"/>
      <c r="D57" s="1"/>
      <c r="E57" s="1"/>
      <c r="F57" s="1"/>
      <c r="G57" s="1"/>
      <c r="H57" s="1"/>
      <c r="I57" s="1"/>
      <c r="J57" s="1"/>
      <c r="K57" s="1"/>
      <c r="L57" s="1"/>
      <c r="M57" s="1"/>
      <c r="N57" s="1"/>
      <c r="O57" s="1"/>
      <c r="P57" s="1"/>
      <c r="U57" s="1"/>
      <c r="V57" s="1"/>
      <c r="W57" s="1"/>
      <c r="X57" s="1"/>
      <c r="Y57" s="342" t="s">
        <v>284</v>
      </c>
      <c r="Z57" s="29"/>
      <c r="AA57" s="788">
        <f t="shared" ref="AA57:BA57" si="34">AA44/$AA44-1</f>
        <v>0</v>
      </c>
      <c r="AB57" s="15">
        <f>AB44/$AA44-1</f>
        <v>5.7588197538495089E-2</v>
      </c>
      <c r="AC57" s="15">
        <f t="shared" si="34"/>
        <v>9.0072762522635408E-2</v>
      </c>
      <c r="AD57" s="15">
        <f t="shared" si="34"/>
        <v>0.10684416469950242</v>
      </c>
      <c r="AE57" s="15">
        <f t="shared" si="34"/>
        <v>0.15434237198949186</v>
      </c>
      <c r="AF57" s="15">
        <f t="shared" si="34"/>
        <v>0.19848643725724857</v>
      </c>
      <c r="AG57" s="15">
        <f t="shared" si="34"/>
        <v>0.23044780046108082</v>
      </c>
      <c r="AH57" s="15">
        <f t="shared" si="34"/>
        <v>0.23820376338601701</v>
      </c>
      <c r="AI57" s="15">
        <f t="shared" si="34"/>
        <v>0.22782448130342958</v>
      </c>
      <c r="AJ57" s="15">
        <f t="shared" si="34"/>
        <v>0.24894658716750939</v>
      </c>
      <c r="AK57" s="15">
        <f t="shared" si="34"/>
        <v>0.24737744305900211</v>
      </c>
      <c r="AL57" s="15">
        <f t="shared" si="34"/>
        <v>0.26722457859976889</v>
      </c>
      <c r="AM57" s="15">
        <f t="shared" si="34"/>
        <v>0.25177374897175442</v>
      </c>
      <c r="AN57" s="15">
        <f t="shared" si="34"/>
        <v>0.23439969357086476</v>
      </c>
      <c r="AO57" s="15">
        <f t="shared" si="34"/>
        <v>0.20489463406559638</v>
      </c>
      <c r="AP57" s="15">
        <f t="shared" si="34"/>
        <v>0.17796481578146173</v>
      </c>
      <c r="AQ57" s="15">
        <f t="shared" si="34"/>
        <v>0.16399674145626997</v>
      </c>
      <c r="AR57" s="15">
        <f t="shared" si="34"/>
        <v>0.15424538347783057</v>
      </c>
      <c r="AS57" s="15">
        <f t="shared" si="34"/>
        <v>0.11719751868506711</v>
      </c>
      <c r="AT57" s="15">
        <f t="shared" si="34"/>
        <v>9.9717342909360074E-2</v>
      </c>
      <c r="AU57" s="15">
        <f t="shared" si="34"/>
        <v>0.1037511323342275</v>
      </c>
      <c r="AV57" s="15">
        <f t="shared" si="34"/>
        <v>8.6375285008420954E-2</v>
      </c>
      <c r="AW57" s="15">
        <f t="shared" si="34"/>
        <v>9.5031012318206542E-2</v>
      </c>
      <c r="AX57" s="15">
        <f t="shared" si="34"/>
        <v>8.1654597471453094E-2</v>
      </c>
      <c r="AY57" s="15">
        <f t="shared" si="34"/>
        <v>5.5915508023111293E-2</v>
      </c>
      <c r="AZ57" s="15">
        <f t="shared" si="34"/>
        <v>4.9125912640034075E-2</v>
      </c>
      <c r="BA57" s="15">
        <f t="shared" si="34"/>
        <v>3.8070284041849201E-2</v>
      </c>
      <c r="BB57" s="15">
        <f t="shared" si="32"/>
        <v>2.8700607112638554E-2</v>
      </c>
      <c r="BC57" s="15">
        <f t="shared" si="32"/>
        <v>-1</v>
      </c>
      <c r="BD57" s="15">
        <f t="shared" si="32"/>
        <v>-1</v>
      </c>
      <c r="BE57" s="15">
        <f t="shared" si="32"/>
        <v>-1</v>
      </c>
      <c r="BF57" s="25"/>
      <c r="BG57" s="25"/>
      <c r="BH57" s="48"/>
      <c r="BP57" s="43"/>
      <c r="BQ57" s="87"/>
    </row>
    <row r="58" spans="1:69" s="26" customFormat="1">
      <c r="A58" s="81"/>
      <c r="B58" s="1"/>
      <c r="C58" s="1"/>
      <c r="D58" s="1"/>
      <c r="E58" s="1"/>
      <c r="F58" s="1"/>
      <c r="G58" s="1"/>
      <c r="H58" s="1"/>
      <c r="I58" s="1"/>
      <c r="J58" s="1"/>
      <c r="K58" s="1"/>
      <c r="L58" s="1"/>
      <c r="M58" s="1"/>
      <c r="N58" s="1"/>
      <c r="O58" s="1"/>
      <c r="P58" s="1"/>
      <c r="U58" s="1"/>
      <c r="V58" s="1"/>
      <c r="W58" s="1"/>
      <c r="X58" s="1"/>
      <c r="Y58" s="342" t="s">
        <v>285</v>
      </c>
      <c r="Z58" s="29"/>
      <c r="AA58" s="788">
        <f t="shared" ref="AA58:BA58" si="35">AA45/$AA45-1</f>
        <v>0</v>
      </c>
      <c r="AB58" s="15">
        <f t="shared" si="35"/>
        <v>3.14305277738125E-2</v>
      </c>
      <c r="AC58" s="15">
        <f t="shared" si="35"/>
        <v>6.4375723228641268E-2</v>
      </c>
      <c r="AD58" s="15">
        <f t="shared" si="35"/>
        <v>9.78100786719589E-2</v>
      </c>
      <c r="AE58" s="15">
        <f t="shared" si="35"/>
        <v>0.20626909106820479</v>
      </c>
      <c r="AF58" s="15">
        <f t="shared" si="35"/>
        <v>0.24465350092260674</v>
      </c>
      <c r="AG58" s="15">
        <f t="shared" si="35"/>
        <v>0.22752158939234413</v>
      </c>
      <c r="AH58" s="15">
        <f t="shared" si="35"/>
        <v>0.26534718937590651</v>
      </c>
      <c r="AI58" s="15">
        <f t="shared" si="35"/>
        <v>0.32697017142320295</v>
      </c>
      <c r="AJ58" s="15">
        <f t="shared" si="35"/>
        <v>0.40874964945468739</v>
      </c>
      <c r="AK58" s="15">
        <f t="shared" si="35"/>
        <v>0.43719543413079598</v>
      </c>
      <c r="AL58" s="15">
        <f t="shared" si="35"/>
        <v>0.44236581885360771</v>
      </c>
      <c r="AM58" s="15">
        <f t="shared" si="35"/>
        <v>0.51591989618114864</v>
      </c>
      <c r="AN58" s="15">
        <f t="shared" si="35"/>
        <v>0.55989229431231435</v>
      </c>
      <c r="AO58" s="15">
        <f t="shared" si="35"/>
        <v>0.6175759414360944</v>
      </c>
      <c r="AP58" s="15">
        <f t="shared" si="35"/>
        <v>0.69754374794494467</v>
      </c>
      <c r="AQ58" s="15">
        <f t="shared" si="35"/>
        <v>0.6711532541473475</v>
      </c>
      <c r="AR58" s="15">
        <f t="shared" si="35"/>
        <v>0.74583995065930853</v>
      </c>
      <c r="AS58" s="15">
        <f t="shared" si="35"/>
        <v>0.69214343442393056</v>
      </c>
      <c r="AT58" s="15">
        <f t="shared" si="35"/>
        <v>0.50902016333381828</v>
      </c>
      <c r="AU58" s="15">
        <f t="shared" si="35"/>
        <v>0.53923665476188898</v>
      </c>
      <c r="AV58" s="15">
        <f t="shared" si="35"/>
        <v>0.71665900709269281</v>
      </c>
      <c r="AW58" s="15">
        <f t="shared" si="35"/>
        <v>0.75465666940287979</v>
      </c>
      <c r="AX58" s="15">
        <f t="shared" si="35"/>
        <v>0.81841927117245361</v>
      </c>
      <c r="AY58" s="15">
        <f t="shared" si="35"/>
        <v>0.76221986921944418</v>
      </c>
      <c r="AZ58" s="15">
        <f t="shared" si="35"/>
        <v>0.67893990761743561</v>
      </c>
      <c r="BA58" s="15">
        <f t="shared" si="35"/>
        <v>0.62736789645725444</v>
      </c>
      <c r="BB58" s="15">
        <f t="shared" si="32"/>
        <v>0.58356006400125482</v>
      </c>
      <c r="BC58" s="15">
        <f t="shared" si="32"/>
        <v>-1</v>
      </c>
      <c r="BD58" s="15">
        <f t="shared" si="32"/>
        <v>-1</v>
      </c>
      <c r="BE58" s="15">
        <f t="shared" si="32"/>
        <v>-1</v>
      </c>
      <c r="BF58" s="25"/>
      <c r="BG58" s="25"/>
      <c r="BH58" s="48"/>
      <c r="BP58" s="43"/>
      <c r="BQ58" s="87"/>
    </row>
    <row r="59" spans="1:69" s="26" customFormat="1">
      <c r="A59" s="81"/>
      <c r="B59" s="1"/>
      <c r="C59" s="1"/>
      <c r="D59" s="1"/>
      <c r="E59" s="1"/>
      <c r="F59" s="1"/>
      <c r="G59" s="1"/>
      <c r="H59" s="1"/>
      <c r="I59" s="1"/>
      <c r="J59" s="1"/>
      <c r="K59" s="1"/>
      <c r="L59" s="1"/>
      <c r="M59" s="1"/>
      <c r="N59" s="1"/>
      <c r="O59" s="1"/>
      <c r="P59" s="1"/>
      <c r="U59" s="1"/>
      <c r="V59" s="1"/>
      <c r="W59" s="1"/>
      <c r="X59" s="1"/>
      <c r="Y59" s="342" t="s">
        <v>286</v>
      </c>
      <c r="Z59" s="29"/>
      <c r="AA59" s="788">
        <f t="shared" ref="AA59:BA59" si="36">AA46/$AA46-1</f>
        <v>0</v>
      </c>
      <c r="AB59" s="15">
        <f t="shared" si="36"/>
        <v>1.3983484836953108E-2</v>
      </c>
      <c r="AC59" s="15">
        <f t="shared" si="36"/>
        <v>6.6499130340439194E-2</v>
      </c>
      <c r="AD59" s="15">
        <f t="shared" si="36"/>
        <v>6.2282577813314033E-2</v>
      </c>
      <c r="AE59" s="15">
        <f t="shared" si="36"/>
        <v>0.13504018859180578</v>
      </c>
      <c r="AF59" s="15">
        <f t="shared" si="36"/>
        <v>0.15088099526553278</v>
      </c>
      <c r="AG59" s="15">
        <f t="shared" si="36"/>
        <v>0.17119146551159115</v>
      </c>
      <c r="AH59" s="15">
        <f t="shared" si="36"/>
        <v>0.13382398973692133</v>
      </c>
      <c r="AI59" s="15">
        <f t="shared" si="36"/>
        <v>0.11404172323861839</v>
      </c>
      <c r="AJ59" s="15">
        <f t="shared" si="36"/>
        <v>0.16878404246292034</v>
      </c>
      <c r="AK59" s="15">
        <f t="shared" si="36"/>
        <v>0.21449750907080611</v>
      </c>
      <c r="AL59" s="15">
        <f t="shared" si="36"/>
        <v>0.1895140842551466</v>
      </c>
      <c r="AM59" s="15">
        <f t="shared" si="36"/>
        <v>0.27269870655661044</v>
      </c>
      <c r="AN59" s="15">
        <f t="shared" si="36"/>
        <v>0.29630013397555577</v>
      </c>
      <c r="AO59" s="15">
        <f t="shared" si="36"/>
        <v>0.28247406712685708</v>
      </c>
      <c r="AP59" s="15">
        <f t="shared" si="36"/>
        <v>0.30498421591630187</v>
      </c>
      <c r="AQ59" s="15">
        <f t="shared" si="36"/>
        <v>0.24050106594312592</v>
      </c>
      <c r="AR59" s="15">
        <f t="shared" si="36"/>
        <v>0.32368319991533023</v>
      </c>
      <c r="AS59" s="15">
        <f t="shared" si="36"/>
        <v>0.2867597619244675</v>
      </c>
      <c r="AT59" s="15">
        <f t="shared" si="36"/>
        <v>0.23939814098888479</v>
      </c>
      <c r="AU59" s="15">
        <f t="shared" si="36"/>
        <v>0.36883308735618248</v>
      </c>
      <c r="AV59" s="15">
        <f t="shared" si="36"/>
        <v>0.48366076937551705</v>
      </c>
      <c r="AW59" s="15">
        <f t="shared" si="36"/>
        <v>0.62215253767395895</v>
      </c>
      <c r="AX59" s="15">
        <f t="shared" si="36"/>
        <v>0.59087481772818373</v>
      </c>
      <c r="AY59" s="15">
        <f t="shared" si="36"/>
        <v>0.48354730051636197</v>
      </c>
      <c r="AZ59" s="15">
        <f t="shared" si="36"/>
        <v>0.43160755081354485</v>
      </c>
      <c r="BA59" s="15">
        <f t="shared" si="36"/>
        <v>0.41563514762249665</v>
      </c>
      <c r="BB59" s="15">
        <f t="shared" si="32"/>
        <v>0.4404186079526442</v>
      </c>
      <c r="BC59" s="15">
        <f t="shared" si="32"/>
        <v>-1</v>
      </c>
      <c r="BD59" s="15">
        <f t="shared" si="32"/>
        <v>-1</v>
      </c>
      <c r="BE59" s="15">
        <f t="shared" si="32"/>
        <v>-1</v>
      </c>
      <c r="BF59" s="25"/>
      <c r="BG59" s="25"/>
      <c r="BH59" s="48"/>
      <c r="BP59" s="43"/>
      <c r="BQ59" s="87"/>
    </row>
    <row r="60" spans="1:69" s="26" customFormat="1">
      <c r="A60" s="81"/>
      <c r="B60" s="1"/>
      <c r="C60" s="1"/>
      <c r="D60" s="1"/>
      <c r="E60" s="1"/>
      <c r="F60" s="1"/>
      <c r="G60" s="1"/>
      <c r="H60" s="1"/>
      <c r="I60" s="1"/>
      <c r="J60" s="1"/>
      <c r="K60" s="1"/>
      <c r="L60" s="1"/>
      <c r="M60" s="1"/>
      <c r="N60" s="1"/>
      <c r="O60" s="1"/>
      <c r="P60" s="1"/>
      <c r="U60" s="1"/>
      <c r="V60" s="1"/>
      <c r="W60" s="1"/>
      <c r="X60" s="1"/>
      <c r="Y60" s="342" t="s">
        <v>287</v>
      </c>
      <c r="Z60" s="29"/>
      <c r="AA60" s="788">
        <f t="shared" ref="AA60:BA60" si="37">AA47/$AA47-1</f>
        <v>0</v>
      </c>
      <c r="AB60" s="15">
        <f t="shared" si="37"/>
        <v>1.7262346335671586E-2</v>
      </c>
      <c r="AC60" s="15">
        <f t="shared" si="37"/>
        <v>1.6163040345496871E-2</v>
      </c>
      <c r="AD60" s="788">
        <f t="shared" si="37"/>
        <v>-3.5943846644361788E-3</v>
      </c>
      <c r="AE60" s="15">
        <f t="shared" si="37"/>
        <v>2.0609829205196606E-2</v>
      </c>
      <c r="AF60" s="15">
        <f t="shared" si="37"/>
        <v>2.5744714616904973E-2</v>
      </c>
      <c r="AG60" s="15">
        <f t="shared" si="37"/>
        <v>3.3789118430794352E-2</v>
      </c>
      <c r="AH60" s="15">
        <f t="shared" si="37"/>
        <v>-6.2476297565788874E-3</v>
      </c>
      <c r="AI60" s="15">
        <f t="shared" si="37"/>
        <v>-9.9678159750251627E-2</v>
      </c>
      <c r="AJ60" s="15">
        <f t="shared" si="37"/>
        <v>-9.523351393553503E-2</v>
      </c>
      <c r="AK60" s="15">
        <f t="shared" si="37"/>
        <v>-8.819231721943821E-2</v>
      </c>
      <c r="AL60" s="15">
        <f t="shared" si="37"/>
        <v>-0.10844866540050191</v>
      </c>
      <c r="AM60" s="15">
        <f t="shared" si="37"/>
        <v>-0.14976934350898885</v>
      </c>
      <c r="AN60" s="15">
        <f t="shared" si="37"/>
        <v>-0.1619289504517688</v>
      </c>
      <c r="AO60" s="15">
        <f t="shared" si="37"/>
        <v>-0.16222809614198896</v>
      </c>
      <c r="AP60" s="15">
        <f t="shared" si="37"/>
        <v>-0.14535763817549807</v>
      </c>
      <c r="AQ60" s="15">
        <f t="shared" si="37"/>
        <v>-0.14134087269213014</v>
      </c>
      <c r="AR60" s="15">
        <f t="shared" si="37"/>
        <v>-0.1537168133325888</v>
      </c>
      <c r="AS60" s="15">
        <f t="shared" si="37"/>
        <v>-0.21942891782778329</v>
      </c>
      <c r="AT60" s="15">
        <f t="shared" si="37"/>
        <v>-0.30465409863535231</v>
      </c>
      <c r="AU60" s="15">
        <f t="shared" si="37"/>
        <v>-0.2885263587015966</v>
      </c>
      <c r="AV60" s="15">
        <f t="shared" si="37"/>
        <v>-0.28979781315507214</v>
      </c>
      <c r="AW60" s="15">
        <f t="shared" si="37"/>
        <v>-0.28905888070516383</v>
      </c>
      <c r="AX60" s="15">
        <f t="shared" si="37"/>
        <v>-0.26208647121740813</v>
      </c>
      <c r="AY60" s="15">
        <f t="shared" si="37"/>
        <v>-0.27126997453373858</v>
      </c>
      <c r="AZ60" s="15">
        <f t="shared" si="37"/>
        <v>-0.29107902084597581</v>
      </c>
      <c r="BA60" s="15">
        <f t="shared" si="37"/>
        <v>-0.29827492391176946</v>
      </c>
      <c r="BB60" s="15">
        <f t="shared" si="32"/>
        <v>-0.28999666800908785</v>
      </c>
      <c r="BC60" s="15" t="e">
        <f t="shared" si="32"/>
        <v>#REF!</v>
      </c>
      <c r="BD60" s="15" t="e">
        <f t="shared" si="32"/>
        <v>#REF!</v>
      </c>
      <c r="BE60" s="15" t="e">
        <f t="shared" si="32"/>
        <v>#REF!</v>
      </c>
      <c r="BF60" s="25"/>
      <c r="BG60" s="25"/>
      <c r="BH60" s="48"/>
      <c r="BP60" s="43"/>
      <c r="BQ60" s="87"/>
    </row>
    <row r="61" spans="1:69" s="26" customFormat="1">
      <c r="A61" s="81"/>
      <c r="B61" s="1"/>
      <c r="C61" s="1"/>
      <c r="D61" s="1"/>
      <c r="E61" s="1"/>
      <c r="F61" s="1"/>
      <c r="G61" s="1"/>
      <c r="H61" s="1"/>
      <c r="I61" s="1"/>
      <c r="J61" s="1"/>
      <c r="K61" s="1"/>
      <c r="L61" s="1"/>
      <c r="M61" s="1"/>
      <c r="N61" s="1"/>
      <c r="O61" s="1"/>
      <c r="P61" s="1"/>
      <c r="U61" s="1"/>
      <c r="V61" s="1"/>
      <c r="W61" s="1"/>
      <c r="X61" s="1"/>
      <c r="Y61" s="342" t="s">
        <v>288</v>
      </c>
      <c r="Z61" s="29"/>
      <c r="AA61" s="788">
        <f t="shared" ref="AA61:BA61" si="38">AA48/$AA48-1</f>
        <v>0</v>
      </c>
      <c r="AB61" s="788">
        <f t="shared" si="38"/>
        <v>7.8531654968936326E-3</v>
      </c>
      <c r="AC61" s="15">
        <f t="shared" si="38"/>
        <v>8.3024905859795384E-2</v>
      </c>
      <c r="AD61" s="15">
        <f t="shared" si="38"/>
        <v>4.2284353581502065E-2</v>
      </c>
      <c r="AE61" s="15">
        <f t="shared" si="38"/>
        <v>0.19136378997467873</v>
      </c>
      <c r="AF61" s="15">
        <f t="shared" si="38"/>
        <v>0.21391051407918504</v>
      </c>
      <c r="AG61" s="15">
        <f t="shared" si="38"/>
        <v>0.23516536237704111</v>
      </c>
      <c r="AH61" s="15">
        <f t="shared" si="38"/>
        <v>0.30003696681894665</v>
      </c>
      <c r="AI61" s="15">
        <f t="shared" si="38"/>
        <v>0.31006714112157674</v>
      </c>
      <c r="AJ61" s="15">
        <f t="shared" si="38"/>
        <v>0.3066437126655801</v>
      </c>
      <c r="AK61" s="15">
        <f t="shared" si="38"/>
        <v>0.36874754030694223</v>
      </c>
      <c r="AL61" s="15">
        <f t="shared" si="38"/>
        <v>0.3548355198875679</v>
      </c>
      <c r="AM61" s="15">
        <f t="shared" si="38"/>
        <v>0.36504934444330694</v>
      </c>
      <c r="AN61" s="15">
        <f t="shared" si="38"/>
        <v>0.39621091529262009</v>
      </c>
      <c r="AO61" s="15">
        <f t="shared" si="38"/>
        <v>0.3623781622845399</v>
      </c>
      <c r="AP61" s="15">
        <f t="shared" si="38"/>
        <v>0.31868557043176593</v>
      </c>
      <c r="AQ61" s="15">
        <f t="shared" si="38"/>
        <v>0.24594207368371923</v>
      </c>
      <c r="AR61" s="15">
        <f t="shared" si="38"/>
        <v>0.26993035887405825</v>
      </c>
      <c r="AS61" s="15">
        <f t="shared" si="38"/>
        <v>0.32711062782646061</v>
      </c>
      <c r="AT61" s="15">
        <f t="shared" si="38"/>
        <v>0.17468749372692693</v>
      </c>
      <c r="AU61" s="15">
        <f t="shared" si="38"/>
        <v>0.19625415738025542</v>
      </c>
      <c r="AV61" s="15">
        <f t="shared" si="38"/>
        <v>0.16779271800440609</v>
      </c>
      <c r="AW61" s="15">
        <f t="shared" si="38"/>
        <v>0.2430387520983559</v>
      </c>
      <c r="AX61" s="15">
        <f t="shared" si="38"/>
        <v>0.22394702109856457</v>
      </c>
      <c r="AY61" s="15">
        <f t="shared" si="38"/>
        <v>0.18806281861510876</v>
      </c>
      <c r="AZ61" s="15">
        <f t="shared" si="38"/>
        <v>0.2070696372618086</v>
      </c>
      <c r="BA61" s="15">
        <f t="shared" si="38"/>
        <v>0.23672381481677451</v>
      </c>
      <c r="BB61" s="15">
        <f t="shared" si="32"/>
        <v>0.24304502185162047</v>
      </c>
      <c r="BC61" s="15">
        <f t="shared" si="32"/>
        <v>-1</v>
      </c>
      <c r="BD61" s="15">
        <f t="shared" si="32"/>
        <v>-1</v>
      </c>
      <c r="BE61" s="15">
        <f t="shared" si="32"/>
        <v>-1</v>
      </c>
      <c r="BF61" s="25"/>
      <c r="BG61" s="25"/>
      <c r="BH61" s="48"/>
      <c r="BP61" s="45"/>
      <c r="BQ61" s="87"/>
    </row>
    <row r="62" spans="1:69" s="26" customFormat="1" ht="16.5" customHeight="1" thickBot="1">
      <c r="A62" s="81"/>
      <c r="B62" s="1"/>
      <c r="C62" s="1"/>
      <c r="D62" s="1"/>
      <c r="E62" s="1"/>
      <c r="F62" s="1"/>
      <c r="G62" s="1"/>
      <c r="H62" s="1"/>
      <c r="I62" s="1"/>
      <c r="J62" s="1"/>
      <c r="K62" s="1"/>
      <c r="L62" s="1"/>
      <c r="M62" s="1"/>
      <c r="N62" s="1"/>
      <c r="O62" s="1"/>
      <c r="P62" s="1"/>
      <c r="U62" s="1"/>
      <c r="V62" s="81"/>
      <c r="W62" s="81"/>
      <c r="X62" s="81"/>
      <c r="Y62" s="399" t="s">
        <v>289</v>
      </c>
      <c r="Z62" s="30"/>
      <c r="AA62" s="790">
        <f t="shared" ref="AA62:BA62" si="39">AA49/$AA49-1</f>
        <v>0</v>
      </c>
      <c r="AB62" s="16">
        <f t="shared" si="39"/>
        <v>-3.1203760770960431E-2</v>
      </c>
      <c r="AC62" s="16">
        <f t="shared" si="39"/>
        <v>-7.0326560936545546E-2</v>
      </c>
      <c r="AD62" s="16">
        <f t="shared" si="39"/>
        <v>-0.1026472273225677</v>
      </c>
      <c r="AE62" s="16">
        <f t="shared" si="39"/>
        <v>-0.13521536077210916</v>
      </c>
      <c r="AF62" s="16">
        <f t="shared" si="39"/>
        <v>-0.1054180963325021</v>
      </c>
      <c r="AG62" s="16">
        <f t="shared" si="39"/>
        <v>-8.8535479948456119E-2</v>
      </c>
      <c r="AH62" s="16">
        <f t="shared" si="39"/>
        <v>-9.4287433728449832E-2</v>
      </c>
      <c r="AI62" s="16">
        <f t="shared" si="39"/>
        <v>-0.16066845467539026</v>
      </c>
      <c r="AJ62" s="16">
        <f t="shared" si="39"/>
        <v>-0.15749294842606265</v>
      </c>
      <c r="AK62" s="16">
        <f t="shared" si="39"/>
        <v>-0.14571735443737133</v>
      </c>
      <c r="AL62" s="16">
        <f t="shared" si="39"/>
        <v>-0.21754171149996748</v>
      </c>
      <c r="AM62" s="16">
        <f t="shared" si="39"/>
        <v>-0.25689257562299428</v>
      </c>
      <c r="AN62" s="16">
        <f t="shared" si="39"/>
        <v>-0.28429785387413198</v>
      </c>
      <c r="AO62" s="16">
        <f t="shared" si="39"/>
        <v>-0.30895684354697706</v>
      </c>
      <c r="AP62" s="16">
        <f t="shared" si="39"/>
        <v>-0.31759853840067565</v>
      </c>
      <c r="AQ62" s="16">
        <f t="shared" si="39"/>
        <v>-0.32795541798843386</v>
      </c>
      <c r="AR62" s="16">
        <f t="shared" si="39"/>
        <v>-0.32515630108429738</v>
      </c>
      <c r="AS62" s="16">
        <f t="shared" si="39"/>
        <v>-0.38841967014143164</v>
      </c>
      <c r="AT62" s="16">
        <f t="shared" si="39"/>
        <v>-0.44048854088189282</v>
      </c>
      <c r="AU62" s="16">
        <f t="shared" si="39"/>
        <v>-0.45531161211343063</v>
      </c>
      <c r="AV62" s="16">
        <f t="shared" si="39"/>
        <v>-0.47285265561662315</v>
      </c>
      <c r="AW62" s="16">
        <f t="shared" si="39"/>
        <v>-0.47083834231975641</v>
      </c>
      <c r="AX62" s="16">
        <f t="shared" si="39"/>
        <v>-0.46962201157236783</v>
      </c>
      <c r="AY62" s="16">
        <f t="shared" si="39"/>
        <v>-0.48519683227321797</v>
      </c>
      <c r="AZ62" s="16">
        <f t="shared" si="39"/>
        <v>-0.49327908019335842</v>
      </c>
      <c r="BA62" s="16">
        <f t="shared" si="39"/>
        <v>-0.50311557972016341</v>
      </c>
      <c r="BB62" s="16">
        <f t="shared" si="32"/>
        <v>-0.51151396357671131</v>
      </c>
      <c r="BC62" s="16" t="e">
        <f t="shared" si="32"/>
        <v>#REF!</v>
      </c>
      <c r="BD62" s="16" t="e">
        <f t="shared" si="32"/>
        <v>#REF!</v>
      </c>
      <c r="BE62" s="16" t="e">
        <f t="shared" si="32"/>
        <v>#REF!</v>
      </c>
      <c r="BF62" s="27"/>
      <c r="BG62" s="27"/>
      <c r="BH62" s="48"/>
    </row>
    <row r="63" spans="1:69" s="26" customFormat="1" ht="15" thickTop="1">
      <c r="A63" s="81"/>
      <c r="B63" s="1"/>
      <c r="C63" s="1"/>
      <c r="D63" s="1"/>
      <c r="E63" s="1"/>
      <c r="F63" s="1"/>
      <c r="G63" s="1"/>
      <c r="H63" s="1"/>
      <c r="I63" s="1"/>
      <c r="J63" s="1"/>
      <c r="K63" s="1"/>
      <c r="L63" s="1"/>
      <c r="M63" s="1"/>
      <c r="N63" s="1"/>
      <c r="O63" s="1"/>
      <c r="P63" s="1"/>
      <c r="U63" s="1"/>
      <c r="V63" s="1"/>
      <c r="W63" s="1"/>
      <c r="X63" s="1"/>
      <c r="Y63" s="344" t="s">
        <v>290</v>
      </c>
      <c r="Z63" s="31"/>
      <c r="AA63" s="789">
        <f t="shared" ref="AA63:BA63" si="40">AA50/$AA50-1</f>
        <v>0</v>
      </c>
      <c r="AB63" s="17">
        <f t="shared" si="40"/>
        <v>9.7775948411586988E-3</v>
      </c>
      <c r="AC63" s="17">
        <f t="shared" si="40"/>
        <v>1.7928236861471936E-2</v>
      </c>
      <c r="AD63" s="17">
        <f t="shared" si="40"/>
        <v>1.1672346921188792E-2</v>
      </c>
      <c r="AE63" s="17">
        <f t="shared" si="40"/>
        <v>5.8774013089385901E-2</v>
      </c>
      <c r="AF63" s="17">
        <f t="shared" si="40"/>
        <v>6.9323588679574666E-2</v>
      </c>
      <c r="AG63" s="17">
        <f t="shared" si="40"/>
        <v>7.9557468225508687E-2</v>
      </c>
      <c r="AH63" s="17">
        <f t="shared" si="40"/>
        <v>7.3632635680419778E-2</v>
      </c>
      <c r="AI63" s="17">
        <f t="shared" si="40"/>
        <v>3.9181062026994118E-2</v>
      </c>
      <c r="AJ63" s="17">
        <f t="shared" si="40"/>
        <v>7.0191893978711173E-2</v>
      </c>
      <c r="AK63" s="17">
        <f t="shared" si="40"/>
        <v>8.9802703996100686E-2</v>
      </c>
      <c r="AL63" s="17">
        <f t="shared" si="40"/>
        <v>7.686395888201436E-2</v>
      </c>
      <c r="AM63" s="17">
        <f t="shared" si="40"/>
        <v>0.10173141566725485</v>
      </c>
      <c r="AN63" s="17">
        <f t="shared" si="40"/>
        <v>0.10867662134801037</v>
      </c>
      <c r="AO63" s="17">
        <f t="shared" si="40"/>
        <v>0.10401860208193847</v>
      </c>
      <c r="AP63" s="17">
        <f t="shared" si="40"/>
        <v>0.10979303325042777</v>
      </c>
      <c r="AQ63" s="17">
        <f t="shared" si="40"/>
        <v>9.0360013849357212E-2</v>
      </c>
      <c r="AR63" s="17">
        <f t="shared" si="40"/>
        <v>0.12091633470861929</v>
      </c>
      <c r="AS63" s="17">
        <f t="shared" si="40"/>
        <v>6.0087766434924861E-2</v>
      </c>
      <c r="AT63" s="789">
        <f>AT50/$AA50-1</f>
        <v>4.450387532275446E-4</v>
      </c>
      <c r="AU63" s="17">
        <f t="shared" si="40"/>
        <v>4.5070149734647735E-2</v>
      </c>
      <c r="AV63" s="17">
        <f t="shared" si="40"/>
        <v>8.8035144770846285E-2</v>
      </c>
      <c r="AW63" s="17">
        <f t="shared" si="40"/>
        <v>0.12344632065188499</v>
      </c>
      <c r="AX63" s="17">
        <f t="shared" si="40"/>
        <v>0.13104974834479743</v>
      </c>
      <c r="AY63" s="17">
        <f t="shared" si="40"/>
        <v>8.8036799509479291E-2</v>
      </c>
      <c r="AZ63" s="17">
        <f t="shared" si="40"/>
        <v>5.3815380322442818E-2</v>
      </c>
      <c r="BA63" s="17">
        <f t="shared" si="40"/>
        <v>3.6833185732402907E-2</v>
      </c>
      <c r="BB63" s="17">
        <f t="shared" si="32"/>
        <v>2.3751379662580119E-2</v>
      </c>
      <c r="BC63" s="17" t="e">
        <f t="shared" si="32"/>
        <v>#REF!</v>
      </c>
      <c r="BD63" s="17" t="e">
        <f t="shared" si="32"/>
        <v>#REF!</v>
      </c>
      <c r="BE63" s="17" t="e">
        <f t="shared" si="32"/>
        <v>#REF!</v>
      </c>
      <c r="BF63" s="28"/>
      <c r="BG63" s="28"/>
      <c r="BH63" s="48"/>
    </row>
    <row r="64" spans="1:69" s="26" customFormat="1">
      <c r="A64" s="81"/>
      <c r="B64" s="1"/>
      <c r="C64" s="1"/>
      <c r="D64" s="1"/>
      <c r="E64" s="1"/>
      <c r="F64" s="1"/>
      <c r="G64" s="1"/>
      <c r="H64" s="1"/>
      <c r="I64" s="1"/>
      <c r="J64" s="1"/>
      <c r="K64" s="1"/>
      <c r="L64" s="1"/>
      <c r="M64" s="1"/>
      <c r="N64" s="1"/>
      <c r="O64" s="1"/>
      <c r="P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48"/>
    </row>
    <row r="65" spans="1:60" s="26" customFormat="1">
      <c r="A65" s="81"/>
      <c r="B65" s="1"/>
      <c r="C65" s="1"/>
      <c r="D65" s="1"/>
      <c r="E65" s="1"/>
      <c r="F65" s="1"/>
      <c r="G65" s="1"/>
      <c r="H65" s="1"/>
      <c r="I65" s="1"/>
      <c r="J65" s="1"/>
      <c r="K65" s="1"/>
      <c r="L65" s="1"/>
      <c r="M65" s="1"/>
      <c r="N65" s="1"/>
      <c r="O65" s="1"/>
      <c r="P65" s="1"/>
      <c r="U65" s="1"/>
      <c r="V65" s="1"/>
      <c r="W65" s="1"/>
      <c r="X65" s="1"/>
      <c r="Y65" s="84" t="s">
        <v>292</v>
      </c>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48"/>
    </row>
    <row r="66" spans="1:60">
      <c r="Y66" s="397" t="s">
        <v>249</v>
      </c>
      <c r="Z66" s="80"/>
      <c r="AA66" s="10">
        <v>1990</v>
      </c>
      <c r="AB66" s="10">
        <f t="shared" ref="AB66:BE66" si="41">AA66+1</f>
        <v>1991</v>
      </c>
      <c r="AC66" s="10">
        <f t="shared" si="41"/>
        <v>1992</v>
      </c>
      <c r="AD66" s="10">
        <f t="shared" si="41"/>
        <v>1993</v>
      </c>
      <c r="AE66" s="10">
        <f t="shared" si="41"/>
        <v>1994</v>
      </c>
      <c r="AF66" s="10">
        <f t="shared" si="41"/>
        <v>1995</v>
      </c>
      <c r="AG66" s="10">
        <f t="shared" si="41"/>
        <v>1996</v>
      </c>
      <c r="AH66" s="10">
        <f t="shared" si="41"/>
        <v>1997</v>
      </c>
      <c r="AI66" s="10">
        <f t="shared" si="41"/>
        <v>1998</v>
      </c>
      <c r="AJ66" s="10">
        <f t="shared" si="41"/>
        <v>1999</v>
      </c>
      <c r="AK66" s="10">
        <f t="shared" si="41"/>
        <v>2000</v>
      </c>
      <c r="AL66" s="10">
        <f t="shared" si="41"/>
        <v>2001</v>
      </c>
      <c r="AM66" s="10">
        <f t="shared" si="41"/>
        <v>2002</v>
      </c>
      <c r="AN66" s="10">
        <f t="shared" si="41"/>
        <v>2003</v>
      </c>
      <c r="AO66" s="10">
        <f t="shared" si="41"/>
        <v>2004</v>
      </c>
      <c r="AP66" s="10">
        <f t="shared" si="41"/>
        <v>2005</v>
      </c>
      <c r="AQ66" s="10">
        <f t="shared" si="41"/>
        <v>2006</v>
      </c>
      <c r="AR66" s="10">
        <f t="shared" si="41"/>
        <v>2007</v>
      </c>
      <c r="AS66" s="10">
        <f t="shared" si="41"/>
        <v>2008</v>
      </c>
      <c r="AT66" s="10">
        <f t="shared" si="41"/>
        <v>2009</v>
      </c>
      <c r="AU66" s="10">
        <f t="shared" si="41"/>
        <v>2010</v>
      </c>
      <c r="AV66" s="10">
        <f t="shared" si="41"/>
        <v>2011</v>
      </c>
      <c r="AW66" s="10">
        <f t="shared" si="41"/>
        <v>2012</v>
      </c>
      <c r="AX66" s="10">
        <f t="shared" si="41"/>
        <v>2013</v>
      </c>
      <c r="AY66" s="10">
        <f t="shared" si="41"/>
        <v>2014</v>
      </c>
      <c r="AZ66" s="10">
        <f t="shared" si="41"/>
        <v>2015</v>
      </c>
      <c r="BA66" s="10">
        <f t="shared" si="41"/>
        <v>2016</v>
      </c>
      <c r="BB66" s="10">
        <f t="shared" si="41"/>
        <v>2017</v>
      </c>
      <c r="BC66" s="10">
        <f t="shared" si="41"/>
        <v>2018</v>
      </c>
      <c r="BD66" s="10">
        <f t="shared" si="41"/>
        <v>2019</v>
      </c>
      <c r="BE66" s="10">
        <f t="shared" si="41"/>
        <v>2020</v>
      </c>
      <c r="BF66" s="10" t="s">
        <v>250</v>
      </c>
      <c r="BG66" s="10" t="s">
        <v>1</v>
      </c>
    </row>
    <row r="67" spans="1:60">
      <c r="Y67" s="398" t="s">
        <v>300</v>
      </c>
      <c r="Z67" s="29"/>
      <c r="AA67" s="144"/>
      <c r="AB67" s="145"/>
      <c r="AC67" s="145"/>
      <c r="AD67" s="145"/>
      <c r="AE67" s="145"/>
      <c r="AF67" s="145"/>
      <c r="AG67" s="145"/>
      <c r="AH67" s="145"/>
      <c r="AI67" s="145"/>
      <c r="AJ67" s="145"/>
      <c r="AK67" s="145"/>
      <c r="AL67" s="145"/>
      <c r="AM67" s="145"/>
      <c r="AN67" s="145"/>
      <c r="AO67" s="145"/>
      <c r="AP67" s="325" t="s">
        <v>61</v>
      </c>
      <c r="AQ67" s="325" t="s">
        <v>61</v>
      </c>
      <c r="AR67" s="325" t="s">
        <v>61</v>
      </c>
      <c r="AS67" s="325" t="s">
        <v>61</v>
      </c>
      <c r="AT67" s="325" t="s">
        <v>61</v>
      </c>
      <c r="AU67" s="325" t="s">
        <v>61</v>
      </c>
      <c r="AV67" s="325" t="s">
        <v>61</v>
      </c>
      <c r="AW67" s="325" t="s">
        <v>61</v>
      </c>
      <c r="AX67" s="325" t="s">
        <v>61</v>
      </c>
      <c r="AY67" s="325" t="s">
        <v>61</v>
      </c>
      <c r="AZ67" s="325" t="s">
        <v>61</v>
      </c>
      <c r="BA67" s="325" t="s">
        <v>61</v>
      </c>
      <c r="BB67" s="325" t="s">
        <v>61</v>
      </c>
      <c r="BC67" s="325" t="s">
        <v>61</v>
      </c>
      <c r="BD67" s="325" t="s">
        <v>61</v>
      </c>
      <c r="BE67" s="325" t="s">
        <v>61</v>
      </c>
      <c r="BF67" s="25"/>
      <c r="BG67" s="25"/>
    </row>
    <row r="68" spans="1:60">
      <c r="Y68" s="342" t="s">
        <v>301</v>
      </c>
      <c r="Z68" s="29"/>
      <c r="AA68" s="144"/>
      <c r="AB68" s="145"/>
      <c r="AC68" s="145"/>
      <c r="AD68" s="145"/>
      <c r="AE68" s="145"/>
      <c r="AF68" s="145"/>
      <c r="AG68" s="145"/>
      <c r="AH68" s="145"/>
      <c r="AI68" s="145"/>
      <c r="AJ68" s="145"/>
      <c r="AK68" s="145"/>
      <c r="AL68" s="145"/>
      <c r="AM68" s="145"/>
      <c r="AN68" s="145"/>
      <c r="AO68" s="145"/>
      <c r="AP68" s="788">
        <f t="shared" ref="AP68:BE68" si="42">AP42/$AP42-1</f>
        <v>0</v>
      </c>
      <c r="AQ68" s="788">
        <f t="shared" si="42"/>
        <v>-8.733702982867908E-3</v>
      </c>
      <c r="AR68" s="15">
        <f t="shared" si="42"/>
        <v>4.0144587616177008E-2</v>
      </c>
      <c r="AS68" s="15">
        <f t="shared" si="42"/>
        <v>1.9209462203799488E-2</v>
      </c>
      <c r="AT68" s="788">
        <f t="shared" si="42"/>
        <v>-4.6718458534430463E-3</v>
      </c>
      <c r="AU68" s="15">
        <f t="shared" si="42"/>
        <v>3.3931323139178904E-2</v>
      </c>
      <c r="AV68" s="15">
        <f t="shared" si="42"/>
        <v>4.3555842615091267E-2</v>
      </c>
      <c r="AW68" s="15">
        <f t="shared" si="42"/>
        <v>6.2293896654606495E-2</v>
      </c>
      <c r="AX68" s="15">
        <f t="shared" si="42"/>
        <v>4.0336500834416977E-2</v>
      </c>
      <c r="AY68" s="15">
        <f t="shared" si="42"/>
        <v>-2.4116020836276397E-2</v>
      </c>
      <c r="AZ68" s="15">
        <f t="shared" si="42"/>
        <v>-5.1271944023709715E-2</v>
      </c>
      <c r="BA68" s="15">
        <f t="shared" si="42"/>
        <v>9.9272880769218919E-3</v>
      </c>
      <c r="BB68" s="15">
        <f t="shared" si="42"/>
        <v>-3.6602244112665772E-2</v>
      </c>
      <c r="BC68" s="15">
        <f t="shared" si="42"/>
        <v>-1</v>
      </c>
      <c r="BD68" s="15">
        <f t="shared" si="42"/>
        <v>-1</v>
      </c>
      <c r="BE68" s="15">
        <f t="shared" si="42"/>
        <v>-1</v>
      </c>
      <c r="BF68" s="25"/>
      <c r="BG68" s="25"/>
    </row>
    <row r="69" spans="1:60" s="26" customFormat="1">
      <c r="A69" s="81"/>
      <c r="B69" s="1"/>
      <c r="C69" s="1"/>
      <c r="D69" s="1"/>
      <c r="E69" s="1"/>
      <c r="F69" s="1"/>
      <c r="G69" s="1"/>
      <c r="H69" s="1"/>
      <c r="I69" s="1"/>
      <c r="J69" s="1"/>
      <c r="K69" s="1"/>
      <c r="L69" s="1"/>
      <c r="M69" s="1"/>
      <c r="N69" s="1"/>
      <c r="O69" s="1"/>
      <c r="P69" s="1"/>
      <c r="U69" s="1"/>
      <c r="V69" s="1"/>
      <c r="W69" s="1"/>
      <c r="X69" s="1"/>
      <c r="Y69" s="342" t="s">
        <v>283</v>
      </c>
      <c r="Z69" s="29"/>
      <c r="AA69" s="144"/>
      <c r="AB69" s="145"/>
      <c r="AC69" s="145"/>
      <c r="AD69" s="145"/>
      <c r="AE69" s="145"/>
      <c r="AF69" s="145"/>
      <c r="AG69" s="145"/>
      <c r="AH69" s="145"/>
      <c r="AI69" s="145"/>
      <c r="AJ69" s="145"/>
      <c r="AK69" s="145"/>
      <c r="AL69" s="145"/>
      <c r="AM69" s="145"/>
      <c r="AN69" s="145"/>
      <c r="AO69" s="145"/>
      <c r="AP69" s="788">
        <f t="shared" ref="AP69:BE69" si="43">AP43/$AP43-1</f>
        <v>0</v>
      </c>
      <c r="AQ69" s="15">
        <f t="shared" si="43"/>
        <v>-1.3446309954231572E-2</v>
      </c>
      <c r="AR69" s="15">
        <f t="shared" si="43"/>
        <v>1.0826532675390466E-2</v>
      </c>
      <c r="AS69" s="15">
        <f t="shared" si="43"/>
        <v>-8.3104118480953337E-2</v>
      </c>
      <c r="AT69" s="15">
        <f t="shared" si="43"/>
        <v>-0.13764589478563627</v>
      </c>
      <c r="AU69" s="15">
        <f t="shared" si="43"/>
        <v>-7.8977953340879647E-2</v>
      </c>
      <c r="AV69" s="15">
        <f t="shared" si="43"/>
        <v>-4.7747369494169689E-2</v>
      </c>
      <c r="AW69" s="15">
        <f t="shared" si="43"/>
        <v>-2.3392308406704587E-2</v>
      </c>
      <c r="AX69" s="788">
        <f t="shared" si="43"/>
        <v>-5.3405963604218343E-3</v>
      </c>
      <c r="AY69" s="15">
        <f t="shared" si="43"/>
        <v>-4.0966625798435574E-2</v>
      </c>
      <c r="AZ69" s="15">
        <f t="shared" si="43"/>
        <v>-7.6469813144487531E-2</v>
      </c>
      <c r="BA69" s="15">
        <f t="shared" si="43"/>
        <v>-0.10579995797936925</v>
      </c>
      <c r="BB69" s="15">
        <f t="shared" si="43"/>
        <v>-0.11943268762805792</v>
      </c>
      <c r="BC69" s="15">
        <f t="shared" si="43"/>
        <v>-1</v>
      </c>
      <c r="BD69" s="15">
        <f t="shared" si="43"/>
        <v>-1</v>
      </c>
      <c r="BE69" s="15">
        <f t="shared" si="43"/>
        <v>-1</v>
      </c>
      <c r="BF69" s="25"/>
      <c r="BG69" s="25"/>
    </row>
    <row r="70" spans="1:60" s="26" customFormat="1">
      <c r="A70" s="81"/>
      <c r="B70" s="1"/>
      <c r="C70" s="1"/>
      <c r="D70" s="1"/>
      <c r="E70" s="1"/>
      <c r="F70" s="1"/>
      <c r="G70" s="1"/>
      <c r="H70" s="1"/>
      <c r="I70" s="1"/>
      <c r="J70" s="1"/>
      <c r="K70" s="1"/>
      <c r="L70" s="1"/>
      <c r="M70" s="1"/>
      <c r="N70" s="1"/>
      <c r="O70" s="1"/>
      <c r="P70" s="1"/>
      <c r="U70" s="1"/>
      <c r="V70" s="1"/>
      <c r="W70" s="1"/>
      <c r="X70" s="1"/>
      <c r="Y70" s="342" t="s">
        <v>284</v>
      </c>
      <c r="Z70" s="29"/>
      <c r="AA70" s="144"/>
      <c r="AB70" s="145"/>
      <c r="AC70" s="145"/>
      <c r="AD70" s="145"/>
      <c r="AE70" s="145"/>
      <c r="AF70" s="145"/>
      <c r="AG70" s="145"/>
      <c r="AH70" s="145"/>
      <c r="AI70" s="145"/>
      <c r="AJ70" s="145"/>
      <c r="AK70" s="145"/>
      <c r="AL70" s="145"/>
      <c r="AM70" s="145"/>
      <c r="AN70" s="145"/>
      <c r="AO70" s="145"/>
      <c r="AP70" s="788">
        <f t="shared" ref="AP70:BE70" si="44">AP44/$AP44-1</f>
        <v>0</v>
      </c>
      <c r="AQ70" s="15">
        <f t="shared" si="44"/>
        <v>-1.1857802659347882E-2</v>
      </c>
      <c r="AR70" s="15">
        <f t="shared" si="44"/>
        <v>-2.0135942929581985E-2</v>
      </c>
      <c r="AS70" s="15">
        <f t="shared" si="44"/>
        <v>-5.1586682626069358E-2</v>
      </c>
      <c r="AT70" s="15">
        <f t="shared" si="44"/>
        <v>-6.642598473553929E-2</v>
      </c>
      <c r="AU70" s="15">
        <f t="shared" si="44"/>
        <v>-6.3001612996395617E-2</v>
      </c>
      <c r="AV70" s="15">
        <f t="shared" si="44"/>
        <v>-7.775234841142542E-2</v>
      </c>
      <c r="AW70" s="15">
        <f t="shared" si="44"/>
        <v>-7.040431288963156E-2</v>
      </c>
      <c r="AX70" s="15">
        <f t="shared" si="44"/>
        <v>-8.1759842925458126E-2</v>
      </c>
      <c r="AY70" s="15">
        <f t="shared" si="44"/>
        <v>-0.10361031681356536</v>
      </c>
      <c r="AZ70" s="15">
        <f t="shared" si="44"/>
        <v>-0.1093741522797147</v>
      </c>
      <c r="BA70" s="15">
        <f t="shared" si="44"/>
        <v>-0.1187595162991405</v>
      </c>
      <c r="BB70" s="15">
        <f t="shared" si="44"/>
        <v>-0.12671363920984458</v>
      </c>
      <c r="BC70" s="15">
        <f t="shared" si="44"/>
        <v>-1</v>
      </c>
      <c r="BD70" s="15">
        <f t="shared" si="44"/>
        <v>-1</v>
      </c>
      <c r="BE70" s="15">
        <f t="shared" si="44"/>
        <v>-1</v>
      </c>
      <c r="BF70" s="25"/>
      <c r="BG70" s="25"/>
    </row>
    <row r="71" spans="1:60" s="26" customFormat="1">
      <c r="A71" s="81"/>
      <c r="B71" s="1"/>
      <c r="C71" s="1"/>
      <c r="D71" s="1"/>
      <c r="E71" s="1"/>
      <c r="F71" s="1"/>
      <c r="G71" s="1"/>
      <c r="H71" s="1"/>
      <c r="I71" s="1"/>
      <c r="J71" s="1"/>
      <c r="K71" s="1"/>
      <c r="L71" s="1"/>
      <c r="M71" s="1"/>
      <c r="N71" s="1"/>
      <c r="O71" s="1"/>
      <c r="P71" s="1"/>
      <c r="U71" s="1"/>
      <c r="V71" s="1"/>
      <c r="W71" s="1"/>
      <c r="X71" s="1"/>
      <c r="Y71" s="342" t="s">
        <v>285</v>
      </c>
      <c r="Z71" s="29"/>
      <c r="AA71" s="144"/>
      <c r="AB71" s="145"/>
      <c r="AC71" s="145"/>
      <c r="AD71" s="145"/>
      <c r="AE71" s="145"/>
      <c r="AF71" s="145"/>
      <c r="AG71" s="145"/>
      <c r="AH71" s="145"/>
      <c r="AI71" s="145"/>
      <c r="AJ71" s="145"/>
      <c r="AK71" s="145"/>
      <c r="AL71" s="145"/>
      <c r="AM71" s="145"/>
      <c r="AN71" s="145"/>
      <c r="AO71" s="145"/>
      <c r="AP71" s="788">
        <f t="shared" ref="AP71:BE71" si="45">AP45/$AP45-1</f>
        <v>0</v>
      </c>
      <c r="AQ71" s="15">
        <f t="shared" si="45"/>
        <v>-1.5546281990991839E-2</v>
      </c>
      <c r="AR71" s="15">
        <f t="shared" si="45"/>
        <v>2.8450638030879327E-2</v>
      </c>
      <c r="AS71" s="788">
        <f t="shared" si="45"/>
        <v>-3.1812514567307604E-3</v>
      </c>
      <c r="AT71" s="15">
        <f t="shared" si="45"/>
        <v>-0.11105668695687754</v>
      </c>
      <c r="AU71" s="15">
        <f t="shared" si="45"/>
        <v>-9.3256561649561531E-2</v>
      </c>
      <c r="AV71" s="15">
        <f t="shared" si="45"/>
        <v>1.1260539924752511E-2</v>
      </c>
      <c r="AW71" s="15">
        <f t="shared" si="45"/>
        <v>3.3644447471280925E-2</v>
      </c>
      <c r="AX71" s="15">
        <f t="shared" si="45"/>
        <v>7.1206131431865272E-2</v>
      </c>
      <c r="AY71" s="15">
        <f t="shared" si="45"/>
        <v>3.8099825911878105E-2</v>
      </c>
      <c r="AZ71" s="15">
        <f t="shared" si="45"/>
        <v>-1.0959270033559343E-2</v>
      </c>
      <c r="BA71" s="15">
        <f t="shared" si="45"/>
        <v>-4.1339642393691034E-2</v>
      </c>
      <c r="BB71" s="15">
        <f t="shared" si="45"/>
        <v>-6.7146242376185716E-2</v>
      </c>
      <c r="BC71" s="15">
        <f t="shared" si="45"/>
        <v>-1</v>
      </c>
      <c r="BD71" s="15">
        <f t="shared" si="45"/>
        <v>-1</v>
      </c>
      <c r="BE71" s="15">
        <f t="shared" si="45"/>
        <v>-1</v>
      </c>
      <c r="BF71" s="25"/>
      <c r="BG71" s="25"/>
    </row>
    <row r="72" spans="1:60" s="26" customFormat="1">
      <c r="A72" s="81"/>
      <c r="B72" s="1"/>
      <c r="C72" s="1"/>
      <c r="D72" s="1"/>
      <c r="E72" s="1"/>
      <c r="F72" s="1"/>
      <c r="G72" s="1"/>
      <c r="H72" s="1"/>
      <c r="I72" s="1"/>
      <c r="J72" s="1"/>
      <c r="K72" s="1"/>
      <c r="L72" s="1"/>
      <c r="M72" s="1"/>
      <c r="N72" s="1"/>
      <c r="O72" s="1"/>
      <c r="P72" s="1"/>
      <c r="U72" s="1"/>
      <c r="V72" s="1"/>
      <c r="W72" s="1"/>
      <c r="X72" s="1"/>
      <c r="Y72" s="342" t="s">
        <v>286</v>
      </c>
      <c r="Z72" s="29"/>
      <c r="AA72" s="144"/>
      <c r="AB72" s="145"/>
      <c r="AC72" s="145"/>
      <c r="AD72" s="145"/>
      <c r="AE72" s="145"/>
      <c r="AF72" s="145"/>
      <c r="AG72" s="145"/>
      <c r="AH72" s="145"/>
      <c r="AI72" s="145"/>
      <c r="AJ72" s="145"/>
      <c r="AK72" s="145"/>
      <c r="AL72" s="145"/>
      <c r="AM72" s="145"/>
      <c r="AN72" s="145"/>
      <c r="AO72" s="145"/>
      <c r="AP72" s="788">
        <f t="shared" ref="AP72:BE72" si="46">AP46/$AP46-1</f>
        <v>0</v>
      </c>
      <c r="AQ72" s="15">
        <f t="shared" si="46"/>
        <v>-4.9412973112397895E-2</v>
      </c>
      <c r="AR72" s="15">
        <f t="shared" si="46"/>
        <v>1.4328896680101844E-2</v>
      </c>
      <c r="AS72" s="15">
        <f t="shared" si="46"/>
        <v>-1.3965267755394306E-2</v>
      </c>
      <c r="AT72" s="15">
        <f t="shared" si="46"/>
        <v>-5.0258136556361022E-2</v>
      </c>
      <c r="AU72" s="15">
        <f t="shared" si="46"/>
        <v>4.8926930043401873E-2</v>
      </c>
      <c r="AV72" s="15">
        <f t="shared" si="46"/>
        <v>0.13691855524379393</v>
      </c>
      <c r="AW72" s="15">
        <f t="shared" si="46"/>
        <v>0.243043799219407</v>
      </c>
      <c r="AX72" s="15">
        <f t="shared" si="46"/>
        <v>0.21907590783474884</v>
      </c>
      <c r="AY72" s="15">
        <f t="shared" si="46"/>
        <v>0.13683160487476176</v>
      </c>
      <c r="AZ72" s="15">
        <f t="shared" si="46"/>
        <v>9.7030548992758314E-2</v>
      </c>
      <c r="BA72" s="15">
        <f t="shared" si="46"/>
        <v>8.4791011536105465E-2</v>
      </c>
      <c r="BB72" s="15">
        <f t="shared" si="46"/>
        <v>0.1037823985796229</v>
      </c>
      <c r="BC72" s="15">
        <f t="shared" si="46"/>
        <v>-1</v>
      </c>
      <c r="BD72" s="15">
        <f t="shared" si="46"/>
        <v>-1</v>
      </c>
      <c r="BE72" s="15">
        <f t="shared" si="46"/>
        <v>-1</v>
      </c>
      <c r="BF72" s="25"/>
      <c r="BG72" s="25"/>
      <c r="BH72" s="171"/>
    </row>
    <row r="73" spans="1:60" s="26" customFormat="1">
      <c r="A73" s="81"/>
      <c r="B73" s="1"/>
      <c r="C73" s="1"/>
      <c r="D73" s="1"/>
      <c r="E73" s="1"/>
      <c r="F73" s="1"/>
      <c r="G73" s="1"/>
      <c r="H73" s="1"/>
      <c r="I73" s="1"/>
      <c r="J73" s="1"/>
      <c r="K73" s="1"/>
      <c r="L73" s="1"/>
      <c r="M73" s="1"/>
      <c r="N73" s="1"/>
      <c r="O73" s="1"/>
      <c r="P73" s="1"/>
      <c r="U73" s="1"/>
      <c r="V73" s="1"/>
      <c r="W73" s="1"/>
      <c r="X73" s="1"/>
      <c r="Y73" s="342" t="s">
        <v>287</v>
      </c>
      <c r="Z73" s="29"/>
      <c r="AA73" s="144"/>
      <c r="AB73" s="145"/>
      <c r="AC73" s="145"/>
      <c r="AD73" s="145"/>
      <c r="AE73" s="145"/>
      <c r="AF73" s="145"/>
      <c r="AG73" s="145"/>
      <c r="AH73" s="145"/>
      <c r="AI73" s="145"/>
      <c r="AJ73" s="145"/>
      <c r="AK73" s="145"/>
      <c r="AL73" s="145"/>
      <c r="AM73" s="145"/>
      <c r="AN73" s="145"/>
      <c r="AO73" s="145"/>
      <c r="AP73" s="788">
        <f t="shared" ref="AP73:BE73" si="47">AP47/$AP47-1</f>
        <v>0</v>
      </c>
      <c r="AQ73" s="788">
        <f t="shared" si="47"/>
        <v>4.6999372635740944E-3</v>
      </c>
      <c r="AR73" s="15">
        <f t="shared" si="47"/>
        <v>-9.7809043062707657E-3</v>
      </c>
      <c r="AS73" s="15">
        <f t="shared" si="47"/>
        <v>-8.6669328553006464E-2</v>
      </c>
      <c r="AT73" s="15">
        <f t="shared" si="47"/>
        <v>-0.18638961462170689</v>
      </c>
      <c r="AU73" s="15">
        <f t="shared" si="47"/>
        <v>-0.16751886744820388</v>
      </c>
      <c r="AV73" s="15">
        <f t="shared" si="47"/>
        <v>-0.16900657097223837</v>
      </c>
      <c r="AW73" s="15">
        <f t="shared" si="47"/>
        <v>-0.16814196083481103</v>
      </c>
      <c r="AX73" s="15">
        <f t="shared" si="47"/>
        <v>-0.13658208188126297</v>
      </c>
      <c r="AY73" s="15">
        <f t="shared" si="47"/>
        <v>-0.14732751614305795</v>
      </c>
      <c r="AZ73" s="15">
        <f t="shared" si="47"/>
        <v>-0.17050568656506782</v>
      </c>
      <c r="BA73" s="15">
        <f t="shared" si="47"/>
        <v>-0.17892546937390463</v>
      </c>
      <c r="BB73" s="15">
        <f t="shared" si="47"/>
        <v>-0.16923924707501337</v>
      </c>
      <c r="BC73" s="15" t="e">
        <f t="shared" si="47"/>
        <v>#REF!</v>
      </c>
      <c r="BD73" s="15" t="e">
        <f t="shared" si="47"/>
        <v>#REF!</v>
      </c>
      <c r="BE73" s="15" t="e">
        <f t="shared" si="47"/>
        <v>#REF!</v>
      </c>
      <c r="BF73" s="25"/>
      <c r="BG73" s="25"/>
    </row>
    <row r="74" spans="1:60" s="26" customFormat="1">
      <c r="A74" s="81"/>
      <c r="B74" s="1"/>
      <c r="C74" s="1"/>
      <c r="D74" s="1"/>
      <c r="E74" s="1"/>
      <c r="F74" s="1"/>
      <c r="G74" s="1"/>
      <c r="H74" s="1"/>
      <c r="I74" s="1"/>
      <c r="J74" s="1"/>
      <c r="K74" s="1"/>
      <c r="L74" s="1"/>
      <c r="M74" s="1"/>
      <c r="N74" s="1"/>
      <c r="O74" s="1"/>
      <c r="P74" s="1"/>
      <c r="U74" s="1"/>
      <c r="V74" s="1"/>
      <c r="W74" s="1"/>
      <c r="X74" s="1"/>
      <c r="Y74" s="342" t="s">
        <v>288</v>
      </c>
      <c r="Z74" s="29"/>
      <c r="AA74" s="144"/>
      <c r="AB74" s="145"/>
      <c r="AC74" s="145"/>
      <c r="AD74" s="145"/>
      <c r="AE74" s="145"/>
      <c r="AF74" s="145"/>
      <c r="AG74" s="145"/>
      <c r="AH74" s="145"/>
      <c r="AI74" s="145"/>
      <c r="AJ74" s="145"/>
      <c r="AK74" s="145"/>
      <c r="AL74" s="145"/>
      <c r="AM74" s="145"/>
      <c r="AN74" s="145"/>
      <c r="AO74" s="145"/>
      <c r="AP74" s="788">
        <f t="shared" ref="AP74:BE74" si="48">AP48/$AP48-1</f>
        <v>0</v>
      </c>
      <c r="AQ74" s="15">
        <f t="shared" si="48"/>
        <v>-5.5163640506226908E-2</v>
      </c>
      <c r="AR74" s="15">
        <f t="shared" si="48"/>
        <v>-3.6972582889296501E-2</v>
      </c>
      <c r="AS74" s="788">
        <f t="shared" si="48"/>
        <v>6.3889812580084637E-3</v>
      </c>
      <c r="AT74" s="15">
        <f t="shared" si="48"/>
        <v>-0.10919818941955284</v>
      </c>
      <c r="AU74" s="15">
        <f t="shared" si="48"/>
        <v>-9.2843522213884366E-2</v>
      </c>
      <c r="AV74" s="15">
        <f t="shared" si="48"/>
        <v>-0.11442671081776856</v>
      </c>
      <c r="AW74" s="15">
        <f t="shared" si="48"/>
        <v>-5.7365318943045529E-2</v>
      </c>
      <c r="AX74" s="15">
        <f t="shared" si="48"/>
        <v>-7.1843168271100488E-2</v>
      </c>
      <c r="AY74" s="15">
        <f t="shared" si="48"/>
        <v>-9.9055267415937842E-2</v>
      </c>
      <c r="AZ74" s="15">
        <f t="shared" si="48"/>
        <v>-8.4641809748029706E-2</v>
      </c>
      <c r="BA74" s="15">
        <f t="shared" si="48"/>
        <v>-6.2154130941279195E-2</v>
      </c>
      <c r="BB74" s="15">
        <f t="shared" si="48"/>
        <v>-5.7360564395482871E-2</v>
      </c>
      <c r="BC74" s="15">
        <f t="shared" si="48"/>
        <v>-1</v>
      </c>
      <c r="BD74" s="15">
        <f t="shared" si="48"/>
        <v>-1</v>
      </c>
      <c r="BE74" s="15">
        <f t="shared" si="48"/>
        <v>-1</v>
      </c>
      <c r="BF74" s="25"/>
      <c r="BG74" s="25"/>
    </row>
    <row r="75" spans="1:60" s="26" customFormat="1" ht="18" customHeight="1" thickBot="1">
      <c r="A75" s="81"/>
      <c r="B75" s="1"/>
      <c r="C75" s="1"/>
      <c r="D75" s="1"/>
      <c r="E75" s="1"/>
      <c r="F75" s="1"/>
      <c r="G75" s="1"/>
      <c r="H75" s="1"/>
      <c r="I75" s="1"/>
      <c r="J75" s="1"/>
      <c r="K75" s="1"/>
      <c r="L75" s="1"/>
      <c r="M75" s="1"/>
      <c r="N75" s="1"/>
      <c r="O75" s="1"/>
      <c r="P75" s="1"/>
      <c r="U75" s="1"/>
      <c r="V75" s="81"/>
      <c r="W75" s="81"/>
      <c r="X75" s="81"/>
      <c r="Y75" s="399" t="s">
        <v>289</v>
      </c>
      <c r="Z75" s="30"/>
      <c r="AA75" s="146"/>
      <c r="AB75" s="147"/>
      <c r="AC75" s="147"/>
      <c r="AD75" s="147"/>
      <c r="AE75" s="147"/>
      <c r="AF75" s="147"/>
      <c r="AG75" s="147"/>
      <c r="AH75" s="147"/>
      <c r="AI75" s="147"/>
      <c r="AJ75" s="147"/>
      <c r="AK75" s="147"/>
      <c r="AL75" s="147"/>
      <c r="AM75" s="147"/>
      <c r="AN75" s="147"/>
      <c r="AO75" s="147"/>
      <c r="AP75" s="790">
        <f t="shared" ref="AP75:BE75" si="49">AP49/$AP49-1</f>
        <v>0</v>
      </c>
      <c r="AQ75" s="16">
        <f t="shared" si="49"/>
        <v>-1.5177106396409346E-2</v>
      </c>
      <c r="AR75" s="16">
        <f t="shared" si="49"/>
        <v>-1.1075243986009009E-2</v>
      </c>
      <c r="AS75" s="16">
        <f t="shared" si="49"/>
        <v>-0.10378220992489462</v>
      </c>
      <c r="AT75" s="16">
        <f t="shared" si="49"/>
        <v>-0.18008461205989135</v>
      </c>
      <c r="AU75" s="16">
        <f t="shared" si="49"/>
        <v>-0.20180653392799142</v>
      </c>
      <c r="AV75" s="16">
        <f t="shared" si="49"/>
        <v>-0.22751140780396761</v>
      </c>
      <c r="AW75" s="16">
        <f t="shared" si="49"/>
        <v>-0.22455960683310539</v>
      </c>
      <c r="AX75" s="16">
        <f t="shared" si="49"/>
        <v>-0.22277717989554002</v>
      </c>
      <c r="AY75" s="16">
        <f t="shared" si="49"/>
        <v>-0.24560072523840593</v>
      </c>
      <c r="AZ75" s="16">
        <f t="shared" si="49"/>
        <v>-0.25744455672903377</v>
      </c>
      <c r="BA75" s="16">
        <f t="shared" si="49"/>
        <v>-0.27185909139862752</v>
      </c>
      <c r="BB75" s="16">
        <f t="shared" si="49"/>
        <v>-0.28416619261272058</v>
      </c>
      <c r="BC75" s="16" t="e">
        <f t="shared" si="49"/>
        <v>#REF!</v>
      </c>
      <c r="BD75" s="16" t="e">
        <f t="shared" si="49"/>
        <v>#REF!</v>
      </c>
      <c r="BE75" s="16" t="e">
        <f t="shared" si="49"/>
        <v>#REF!</v>
      </c>
      <c r="BF75" s="27"/>
      <c r="BG75" s="27"/>
    </row>
    <row r="76" spans="1:60" s="26" customFormat="1" ht="15" thickTop="1">
      <c r="A76" s="81"/>
      <c r="B76" s="81"/>
      <c r="C76" s="81"/>
      <c r="D76" s="81"/>
      <c r="E76" s="81"/>
      <c r="F76" s="81"/>
      <c r="G76" s="81"/>
      <c r="H76" s="81"/>
      <c r="I76" s="81"/>
      <c r="J76" s="81"/>
      <c r="K76" s="81"/>
      <c r="L76" s="81"/>
      <c r="M76" s="81"/>
      <c r="N76" s="81"/>
      <c r="O76" s="81"/>
      <c r="P76" s="81"/>
      <c r="U76" s="81"/>
      <c r="V76" s="1"/>
      <c r="W76" s="1"/>
      <c r="X76" s="1"/>
      <c r="Y76" s="344" t="s">
        <v>290</v>
      </c>
      <c r="Z76" s="31"/>
      <c r="AA76" s="148"/>
      <c r="AB76" s="149"/>
      <c r="AC76" s="149"/>
      <c r="AD76" s="149"/>
      <c r="AE76" s="149"/>
      <c r="AF76" s="149"/>
      <c r="AG76" s="149"/>
      <c r="AH76" s="149"/>
      <c r="AI76" s="149"/>
      <c r="AJ76" s="149"/>
      <c r="AK76" s="149"/>
      <c r="AL76" s="149"/>
      <c r="AM76" s="149"/>
      <c r="AN76" s="149"/>
      <c r="AO76" s="149"/>
      <c r="AP76" s="789">
        <f t="shared" ref="AP76:BE76" si="50">AP50/$AP50-1</f>
        <v>0</v>
      </c>
      <c r="AQ76" s="17">
        <f t="shared" si="50"/>
        <v>-1.7510489630804482E-2</v>
      </c>
      <c r="AR76" s="17">
        <f t="shared" si="50"/>
        <v>1.0022861132595873E-2</v>
      </c>
      <c r="AS76" s="17">
        <f t="shared" si="50"/>
        <v>-4.47878706446041E-2</v>
      </c>
      <c r="AT76" s="17">
        <f t="shared" si="50"/>
        <v>-9.8530078330853588E-2</v>
      </c>
      <c r="AU76" s="17">
        <f t="shared" si="50"/>
        <v>-5.8319778171805559E-2</v>
      </c>
      <c r="AV76" s="17">
        <f t="shared" si="50"/>
        <v>-1.9605356879791924E-2</v>
      </c>
      <c r="AW76" s="17">
        <f t="shared" si="50"/>
        <v>1.2302552811553014E-2</v>
      </c>
      <c r="AX76" s="17">
        <f t="shared" si="50"/>
        <v>1.9153765123314459E-2</v>
      </c>
      <c r="AY76" s="17">
        <f t="shared" si="50"/>
        <v>-1.9603865846253954E-2</v>
      </c>
      <c r="AZ76" s="17">
        <f t="shared" si="50"/>
        <v>-5.0439722768879092E-2</v>
      </c>
      <c r="BA76" s="17">
        <f t="shared" si="50"/>
        <v>-6.5741850355949483E-2</v>
      </c>
      <c r="BB76" s="17">
        <f t="shared" si="50"/>
        <v>-7.7529459106301934E-2</v>
      </c>
      <c r="BC76" s="17" t="e">
        <f t="shared" si="50"/>
        <v>#REF!</v>
      </c>
      <c r="BD76" s="17" t="e">
        <f t="shared" si="50"/>
        <v>#REF!</v>
      </c>
      <c r="BE76" s="17" t="e">
        <f t="shared" si="50"/>
        <v>#REF!</v>
      </c>
      <c r="BF76" s="28"/>
      <c r="BG76" s="28"/>
    </row>
    <row r="77" spans="1:60" s="26" customFormat="1">
      <c r="A77" s="81"/>
      <c r="B77" s="1"/>
      <c r="C77" s="1"/>
      <c r="D77" s="1"/>
      <c r="E77" s="1"/>
      <c r="F77" s="1"/>
      <c r="G77" s="1"/>
      <c r="H77" s="1"/>
      <c r="I77" s="1"/>
      <c r="J77" s="1"/>
      <c r="K77" s="1"/>
      <c r="L77" s="1"/>
      <c r="M77" s="1"/>
      <c r="N77" s="1"/>
      <c r="O77" s="1"/>
      <c r="P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row>
    <row r="78" spans="1:60">
      <c r="Y78" s="84" t="s">
        <v>293</v>
      </c>
    </row>
    <row r="79" spans="1:60">
      <c r="Y79" s="397" t="s">
        <v>249</v>
      </c>
      <c r="Z79" s="80"/>
      <c r="AA79" s="10">
        <v>1990</v>
      </c>
      <c r="AB79" s="10">
        <f t="shared" ref="AB79:BE79" si="51">AA79+1</f>
        <v>1991</v>
      </c>
      <c r="AC79" s="10">
        <f t="shared" si="51"/>
        <v>1992</v>
      </c>
      <c r="AD79" s="10">
        <f t="shared" si="51"/>
        <v>1993</v>
      </c>
      <c r="AE79" s="10">
        <f t="shared" si="51"/>
        <v>1994</v>
      </c>
      <c r="AF79" s="10">
        <f t="shared" si="51"/>
        <v>1995</v>
      </c>
      <c r="AG79" s="10">
        <f t="shared" si="51"/>
        <v>1996</v>
      </c>
      <c r="AH79" s="10">
        <f t="shared" si="51"/>
        <v>1997</v>
      </c>
      <c r="AI79" s="10">
        <f t="shared" si="51"/>
        <v>1998</v>
      </c>
      <c r="AJ79" s="10">
        <f t="shared" si="51"/>
        <v>1999</v>
      </c>
      <c r="AK79" s="10">
        <f t="shared" si="51"/>
        <v>2000</v>
      </c>
      <c r="AL79" s="10">
        <f t="shared" si="51"/>
        <v>2001</v>
      </c>
      <c r="AM79" s="10">
        <f t="shared" si="51"/>
        <v>2002</v>
      </c>
      <c r="AN79" s="10">
        <f t="shared" si="51"/>
        <v>2003</v>
      </c>
      <c r="AO79" s="10">
        <f t="shared" si="51"/>
        <v>2004</v>
      </c>
      <c r="AP79" s="10">
        <f t="shared" si="51"/>
        <v>2005</v>
      </c>
      <c r="AQ79" s="10">
        <f t="shared" si="51"/>
        <v>2006</v>
      </c>
      <c r="AR79" s="10">
        <f t="shared" si="51"/>
        <v>2007</v>
      </c>
      <c r="AS79" s="10">
        <f t="shared" si="51"/>
        <v>2008</v>
      </c>
      <c r="AT79" s="10">
        <f t="shared" si="51"/>
        <v>2009</v>
      </c>
      <c r="AU79" s="10">
        <f t="shared" si="51"/>
        <v>2010</v>
      </c>
      <c r="AV79" s="10">
        <f t="shared" si="51"/>
        <v>2011</v>
      </c>
      <c r="AW79" s="10">
        <f t="shared" si="51"/>
        <v>2012</v>
      </c>
      <c r="AX79" s="10">
        <f t="shared" si="51"/>
        <v>2013</v>
      </c>
      <c r="AY79" s="10">
        <f t="shared" si="51"/>
        <v>2014</v>
      </c>
      <c r="AZ79" s="10">
        <f t="shared" si="51"/>
        <v>2015</v>
      </c>
      <c r="BA79" s="10">
        <f t="shared" si="51"/>
        <v>2016</v>
      </c>
      <c r="BB79" s="10">
        <f t="shared" si="51"/>
        <v>2017</v>
      </c>
      <c r="BC79" s="10">
        <f t="shared" si="51"/>
        <v>2018</v>
      </c>
      <c r="BD79" s="10">
        <f t="shared" si="51"/>
        <v>2019</v>
      </c>
      <c r="BE79" s="10">
        <f t="shared" si="51"/>
        <v>2020</v>
      </c>
      <c r="BF79" s="10" t="s">
        <v>250</v>
      </c>
      <c r="BG79" s="10" t="s">
        <v>1</v>
      </c>
    </row>
    <row r="80" spans="1:60">
      <c r="Y80" s="398" t="s">
        <v>300</v>
      </c>
      <c r="Z80" s="29"/>
      <c r="AA80" s="144"/>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325" t="s">
        <v>61</v>
      </c>
      <c r="AY80" s="325" t="s">
        <v>61</v>
      </c>
      <c r="AZ80" s="325" t="s">
        <v>61</v>
      </c>
      <c r="BA80" s="325" t="s">
        <v>61</v>
      </c>
      <c r="BB80" s="325" t="s">
        <v>61</v>
      </c>
      <c r="BC80" s="325" t="s">
        <v>61</v>
      </c>
      <c r="BD80" s="325" t="s">
        <v>61</v>
      </c>
      <c r="BE80" s="325" t="s">
        <v>61</v>
      </c>
      <c r="BF80" s="25"/>
      <c r="BG80" s="25"/>
    </row>
    <row r="81" spans="1:59">
      <c r="Y81" s="342" t="s">
        <v>301</v>
      </c>
      <c r="Z81" s="29"/>
      <c r="AA81" s="144"/>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788">
        <f t="shared" ref="AX81:BE81" si="52">AX42/$AX42-1</f>
        <v>0</v>
      </c>
      <c r="AY81" s="15">
        <f t="shared" si="52"/>
        <v>-6.1953532937658484E-2</v>
      </c>
      <c r="AZ81" s="15">
        <f t="shared" si="52"/>
        <v>-8.80565516875077E-2</v>
      </c>
      <c r="BA81" s="15">
        <f t="shared" si="52"/>
        <v>-2.9230169981640519E-2</v>
      </c>
      <c r="BB81" s="15">
        <f t="shared" si="52"/>
        <v>-7.3955633475681126E-2</v>
      </c>
      <c r="BC81" s="15">
        <f t="shared" si="52"/>
        <v>-1</v>
      </c>
      <c r="BD81" s="15">
        <f t="shared" si="52"/>
        <v>-1</v>
      </c>
      <c r="BE81" s="15">
        <f t="shared" si="52"/>
        <v>-1</v>
      </c>
      <c r="BF81" s="25"/>
      <c r="BG81" s="25"/>
    </row>
    <row r="82" spans="1:59" s="26" customFormat="1">
      <c r="A82" s="81"/>
      <c r="B82" s="1"/>
      <c r="C82" s="1"/>
      <c r="D82" s="1"/>
      <c r="E82" s="1"/>
      <c r="F82" s="1"/>
      <c r="G82" s="1"/>
      <c r="H82" s="1"/>
      <c r="I82" s="1"/>
      <c r="J82" s="1"/>
      <c r="K82" s="1"/>
      <c r="L82" s="1"/>
      <c r="M82" s="1"/>
      <c r="N82" s="1"/>
      <c r="O82" s="1"/>
      <c r="P82" s="1"/>
      <c r="U82" s="1"/>
      <c r="V82" s="1"/>
      <c r="W82" s="1"/>
      <c r="X82" s="1"/>
      <c r="Y82" s="342" t="s">
        <v>283</v>
      </c>
      <c r="Z82" s="29"/>
      <c r="AA82" s="144"/>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788">
        <f t="shared" ref="AX82:BA88" si="53">AX43/$AX43-1</f>
        <v>0</v>
      </c>
      <c r="AY82" s="15">
        <f t="shared" si="53"/>
        <v>-3.581731526153964E-2</v>
      </c>
      <c r="AZ82" s="15">
        <f t="shared" si="53"/>
        <v>-7.1511128858577466E-2</v>
      </c>
      <c r="BA82" s="15">
        <f t="shared" si="53"/>
        <v>-0.10099875520339385</v>
      </c>
      <c r="BB82" s="15">
        <f t="shared" ref="BB82:BE89" si="54">BB43/$AX43-1</f>
        <v>-0.11470468267847211</v>
      </c>
      <c r="BC82" s="15">
        <f t="shared" si="54"/>
        <v>-1</v>
      </c>
      <c r="BD82" s="15">
        <f t="shared" si="54"/>
        <v>-1</v>
      </c>
      <c r="BE82" s="15">
        <f t="shared" si="54"/>
        <v>-1</v>
      </c>
      <c r="BF82" s="25"/>
      <c r="BG82" s="25"/>
    </row>
    <row r="83" spans="1:59" s="26" customFormat="1">
      <c r="A83" s="81"/>
      <c r="B83" s="1"/>
      <c r="C83" s="1"/>
      <c r="D83" s="1"/>
      <c r="E83" s="1"/>
      <c r="F83" s="1"/>
      <c r="G83" s="1"/>
      <c r="H83" s="1"/>
      <c r="I83" s="1"/>
      <c r="J83" s="1"/>
      <c r="K83" s="1"/>
      <c r="L83" s="1"/>
      <c r="M83" s="1"/>
      <c r="N83" s="1"/>
      <c r="O83" s="1"/>
      <c r="P83" s="1"/>
      <c r="U83" s="1"/>
      <c r="V83" s="1"/>
      <c r="W83" s="1"/>
      <c r="X83" s="1"/>
      <c r="Y83" s="342" t="s">
        <v>284</v>
      </c>
      <c r="Z83" s="29"/>
      <c r="AA83" s="144"/>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788">
        <f t="shared" si="53"/>
        <v>0</v>
      </c>
      <c r="AY83" s="15">
        <f t="shared" si="53"/>
        <v>-2.3796033880419176E-2</v>
      </c>
      <c r="AZ83" s="15">
        <f t="shared" si="53"/>
        <v>-3.0073079620296816E-2</v>
      </c>
      <c r="BA83" s="15">
        <f t="shared" si="53"/>
        <v>-4.0294113787792907E-2</v>
      </c>
      <c r="BB83" s="15">
        <f t="shared" si="54"/>
        <v>-4.8956469544532477E-2</v>
      </c>
      <c r="BC83" s="15">
        <f t="shared" si="54"/>
        <v>-1</v>
      </c>
      <c r="BD83" s="15">
        <f t="shared" si="54"/>
        <v>-1</v>
      </c>
      <c r="BE83" s="15">
        <f t="shared" si="54"/>
        <v>-1</v>
      </c>
      <c r="BF83" s="25"/>
      <c r="BG83" s="25"/>
    </row>
    <row r="84" spans="1:59" s="26" customFormat="1">
      <c r="A84" s="81"/>
      <c r="B84" s="1"/>
      <c r="C84" s="1"/>
      <c r="D84" s="1"/>
      <c r="E84" s="1"/>
      <c r="F84" s="1"/>
      <c r="G84" s="1"/>
      <c r="H84" s="1"/>
      <c r="I84" s="1"/>
      <c r="J84" s="1"/>
      <c r="K84" s="1"/>
      <c r="L84" s="1"/>
      <c r="M84" s="1"/>
      <c r="N84" s="1"/>
      <c r="O84" s="1"/>
      <c r="P84" s="1"/>
      <c r="U84" s="1"/>
      <c r="V84" s="1"/>
      <c r="W84" s="1"/>
      <c r="X84" s="1"/>
      <c r="Y84" s="342" t="s">
        <v>285</v>
      </c>
      <c r="Z84" s="29"/>
      <c r="AA84" s="144"/>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788">
        <f t="shared" si="53"/>
        <v>0</v>
      </c>
      <c r="AY84" s="15">
        <f t="shared" si="53"/>
        <v>-3.090563482467612E-2</v>
      </c>
      <c r="AZ84" s="15">
        <f t="shared" si="53"/>
        <v>-7.6703632526445187E-2</v>
      </c>
      <c r="BA84" s="15">
        <f t="shared" si="53"/>
        <v>-0.10506453475496647</v>
      </c>
      <c r="BB84" s="15">
        <f t="shared" si="54"/>
        <v>-0.12915569632066748</v>
      </c>
      <c r="BC84" s="15">
        <f t="shared" si="54"/>
        <v>-1</v>
      </c>
      <c r="BD84" s="15">
        <f t="shared" si="54"/>
        <v>-1</v>
      </c>
      <c r="BE84" s="15">
        <f t="shared" si="54"/>
        <v>-1</v>
      </c>
      <c r="BF84" s="25"/>
      <c r="BG84" s="25"/>
    </row>
    <row r="85" spans="1:59" s="26" customFormat="1">
      <c r="A85" s="81"/>
      <c r="B85" s="1"/>
      <c r="C85" s="1"/>
      <c r="D85" s="1"/>
      <c r="E85" s="1"/>
      <c r="F85" s="1"/>
      <c r="G85" s="1"/>
      <c r="H85" s="1"/>
      <c r="I85" s="1"/>
      <c r="J85" s="1"/>
      <c r="K85" s="1"/>
      <c r="L85" s="1"/>
      <c r="M85" s="1"/>
      <c r="N85" s="1"/>
      <c r="O85" s="1"/>
      <c r="P85" s="1"/>
      <c r="U85" s="1"/>
      <c r="V85" s="1"/>
      <c r="W85" s="1"/>
      <c r="X85" s="1"/>
      <c r="Y85" s="342" t="s">
        <v>286</v>
      </c>
      <c r="Z85" s="29"/>
      <c r="AA85" s="144"/>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788">
        <f t="shared" si="53"/>
        <v>0</v>
      </c>
      <c r="AY85" s="15">
        <f t="shared" si="53"/>
        <v>-6.746446421541108E-2</v>
      </c>
      <c r="AZ85" s="15">
        <f t="shared" si="53"/>
        <v>-0.10011301023802555</v>
      </c>
      <c r="BA85" s="15">
        <f t="shared" si="53"/>
        <v>-0.11015302282296136</v>
      </c>
      <c r="BB85" s="15">
        <f t="shared" si="54"/>
        <v>-9.4574512148225098E-2</v>
      </c>
      <c r="BC85" s="15">
        <f t="shared" si="54"/>
        <v>-1</v>
      </c>
      <c r="BD85" s="15">
        <f t="shared" si="54"/>
        <v>-1</v>
      </c>
      <c r="BE85" s="15">
        <f t="shared" si="54"/>
        <v>-1</v>
      </c>
      <c r="BF85" s="25"/>
      <c r="BG85" s="25"/>
    </row>
    <row r="86" spans="1:59" s="26" customFormat="1">
      <c r="A86" s="81"/>
      <c r="B86" s="1"/>
      <c r="C86" s="1"/>
      <c r="D86" s="1"/>
      <c r="E86" s="1"/>
      <c r="F86" s="1"/>
      <c r="G86" s="1"/>
      <c r="H86" s="1"/>
      <c r="I86" s="1"/>
      <c r="J86" s="1"/>
      <c r="K86" s="1"/>
      <c r="L86" s="1"/>
      <c r="M86" s="1"/>
      <c r="N86" s="1"/>
      <c r="O86" s="1"/>
      <c r="P86" s="1"/>
      <c r="U86" s="1"/>
      <c r="V86" s="1"/>
      <c r="W86" s="1"/>
      <c r="X86" s="1"/>
      <c r="Y86" s="342" t="s">
        <v>287</v>
      </c>
      <c r="Z86" s="29"/>
      <c r="AA86" s="144"/>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788">
        <f t="shared" si="53"/>
        <v>0</v>
      </c>
      <c r="AY86" s="15">
        <f t="shared" si="53"/>
        <v>-1.2445229634807431E-2</v>
      </c>
      <c r="AZ86" s="15">
        <f t="shared" si="53"/>
        <v>-3.9289901184491938E-2</v>
      </c>
      <c r="BA86" s="15">
        <f t="shared" si="53"/>
        <v>-4.9041589946270614E-2</v>
      </c>
      <c r="BB86" s="15">
        <f t="shared" si="54"/>
        <v>-3.7823126562980813E-2</v>
      </c>
      <c r="BC86" s="15" t="e">
        <f t="shared" si="54"/>
        <v>#REF!</v>
      </c>
      <c r="BD86" s="15" t="e">
        <f t="shared" si="54"/>
        <v>#REF!</v>
      </c>
      <c r="BE86" s="15" t="e">
        <f t="shared" si="54"/>
        <v>#REF!</v>
      </c>
      <c r="BF86" s="25"/>
      <c r="BG86" s="25"/>
    </row>
    <row r="87" spans="1:59" s="26" customFormat="1">
      <c r="A87" s="81"/>
      <c r="B87" s="1"/>
      <c r="C87" s="1"/>
      <c r="D87" s="1"/>
      <c r="E87" s="1"/>
      <c r="F87" s="1"/>
      <c r="G87" s="1"/>
      <c r="H87" s="1"/>
      <c r="I87" s="1"/>
      <c r="J87" s="1"/>
      <c r="K87" s="1"/>
      <c r="L87" s="1"/>
      <c r="M87" s="1"/>
      <c r="N87" s="1"/>
      <c r="O87" s="1"/>
      <c r="P87" s="1"/>
      <c r="U87" s="1"/>
      <c r="V87" s="1"/>
      <c r="W87" s="1"/>
      <c r="X87" s="1"/>
      <c r="Y87" s="342" t="s">
        <v>288</v>
      </c>
      <c r="Z87" s="29"/>
      <c r="AA87" s="144"/>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788">
        <f t="shared" si="53"/>
        <v>0</v>
      </c>
      <c r="AY87" s="15">
        <f t="shared" si="53"/>
        <v>-2.93184278934292E-2</v>
      </c>
      <c r="AZ87" s="15">
        <f t="shared" si="53"/>
        <v>-1.3789309133337757E-2</v>
      </c>
      <c r="BA87" s="15">
        <f t="shared" si="53"/>
        <v>1.0439008795284366E-2</v>
      </c>
      <c r="BB87" s="15">
        <f t="shared" si="54"/>
        <v>1.5603617169568818E-2</v>
      </c>
      <c r="BC87" s="15">
        <f t="shared" si="54"/>
        <v>-1</v>
      </c>
      <c r="BD87" s="15">
        <f t="shared" si="54"/>
        <v>-1</v>
      </c>
      <c r="BE87" s="15">
        <f t="shared" si="54"/>
        <v>-1</v>
      </c>
      <c r="BF87" s="25"/>
      <c r="BG87" s="25"/>
    </row>
    <row r="88" spans="1:59" s="26" customFormat="1" ht="17.25" customHeight="1" thickBot="1">
      <c r="A88" s="81"/>
      <c r="B88" s="1"/>
      <c r="C88" s="1"/>
      <c r="D88" s="1"/>
      <c r="E88" s="1"/>
      <c r="F88" s="1"/>
      <c r="G88" s="1"/>
      <c r="H88" s="1"/>
      <c r="I88" s="1"/>
      <c r="J88" s="1"/>
      <c r="K88" s="1"/>
      <c r="L88" s="1"/>
      <c r="M88" s="1"/>
      <c r="N88" s="1"/>
      <c r="O88" s="1"/>
      <c r="P88" s="1"/>
      <c r="U88" s="1"/>
      <c r="V88" s="81"/>
      <c r="W88" s="81"/>
      <c r="X88" s="81"/>
      <c r="Y88" s="399" t="s">
        <v>289</v>
      </c>
      <c r="Z88" s="30"/>
      <c r="AA88" s="146"/>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790">
        <f t="shared" si="53"/>
        <v>0</v>
      </c>
      <c r="AY88" s="16">
        <f t="shared" si="53"/>
        <v>-2.9365511089597729E-2</v>
      </c>
      <c r="AZ88" s="16">
        <f t="shared" si="53"/>
        <v>-4.4604167475209233E-2</v>
      </c>
      <c r="BA88" s="16">
        <f t="shared" si="53"/>
        <v>-6.3150373655383341E-2</v>
      </c>
      <c r="BB88" s="16">
        <f t="shared" si="54"/>
        <v>-7.8985087839970824E-2</v>
      </c>
      <c r="BC88" s="16" t="e">
        <f t="shared" si="54"/>
        <v>#REF!</v>
      </c>
      <c r="BD88" s="16" t="e">
        <f t="shared" si="54"/>
        <v>#REF!</v>
      </c>
      <c r="BE88" s="16" t="e">
        <f t="shared" si="54"/>
        <v>#REF!</v>
      </c>
      <c r="BF88" s="27"/>
      <c r="BG88" s="27"/>
    </row>
    <row r="89" spans="1:59" s="26" customFormat="1" ht="15" thickTop="1">
      <c r="A89" s="81"/>
      <c r="B89" s="81"/>
      <c r="C89" s="81"/>
      <c r="D89" s="81"/>
      <c r="E89" s="81"/>
      <c r="F89" s="81"/>
      <c r="G89" s="81"/>
      <c r="H89" s="81"/>
      <c r="I89" s="81"/>
      <c r="J89" s="81"/>
      <c r="K89" s="81"/>
      <c r="L89" s="81"/>
      <c r="M89" s="81"/>
      <c r="N89" s="81"/>
      <c r="O89" s="81"/>
      <c r="P89" s="81"/>
      <c r="U89" s="81"/>
      <c r="V89" s="1"/>
      <c r="W89" s="1"/>
      <c r="X89" s="1"/>
      <c r="Y89" s="344" t="s">
        <v>290</v>
      </c>
      <c r="Z89" s="31"/>
      <c r="AA89" s="148"/>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789">
        <f>AX50/$AX50-1</f>
        <v>0</v>
      </c>
      <c r="AY89" s="17">
        <f>AY50/$AX50-1</f>
        <v>-3.8029228067345655E-2</v>
      </c>
      <c r="AZ89" s="17">
        <f>AZ50/$AX50-1</f>
        <v>-6.82855622711388E-2</v>
      </c>
      <c r="BA89" s="17">
        <f>BA50/$AX50-1</f>
        <v>-8.330010483647865E-2</v>
      </c>
      <c r="BB89" s="17">
        <f t="shared" si="54"/>
        <v>-9.4866179705393239E-2</v>
      </c>
      <c r="BC89" s="17" t="e">
        <f t="shared" si="54"/>
        <v>#REF!</v>
      </c>
      <c r="BD89" s="17" t="e">
        <f t="shared" si="54"/>
        <v>#REF!</v>
      </c>
      <c r="BE89" s="17" t="e">
        <f t="shared" si="54"/>
        <v>#REF!</v>
      </c>
      <c r="BF89" s="28"/>
      <c r="BG89" s="28"/>
    </row>
    <row r="90" spans="1:59" s="26" customFormat="1">
      <c r="A90" s="81"/>
      <c r="B90" s="1"/>
      <c r="C90" s="1"/>
      <c r="D90" s="1"/>
      <c r="E90" s="1"/>
      <c r="F90" s="1"/>
      <c r="G90" s="1"/>
      <c r="H90" s="1"/>
      <c r="I90" s="1"/>
      <c r="J90" s="1"/>
      <c r="K90" s="1"/>
      <c r="L90" s="1"/>
      <c r="M90" s="1"/>
      <c r="N90" s="1"/>
      <c r="O90" s="1"/>
      <c r="P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row>
    <row r="91" spans="1:59">
      <c r="Y91" s="84" t="s">
        <v>294</v>
      </c>
    </row>
    <row r="92" spans="1:59">
      <c r="Y92" s="397" t="s">
        <v>249</v>
      </c>
      <c r="Z92" s="80"/>
      <c r="AA92" s="10">
        <v>1990</v>
      </c>
      <c r="AB92" s="10">
        <f t="shared" ref="AB92:BE92" si="55">AA92+1</f>
        <v>1991</v>
      </c>
      <c r="AC92" s="10">
        <f t="shared" si="55"/>
        <v>1992</v>
      </c>
      <c r="AD92" s="10">
        <f t="shared" si="55"/>
        <v>1993</v>
      </c>
      <c r="AE92" s="10">
        <f t="shared" si="55"/>
        <v>1994</v>
      </c>
      <c r="AF92" s="10">
        <f t="shared" si="55"/>
        <v>1995</v>
      </c>
      <c r="AG92" s="10">
        <f t="shared" si="55"/>
        <v>1996</v>
      </c>
      <c r="AH92" s="10">
        <f t="shared" si="55"/>
        <v>1997</v>
      </c>
      <c r="AI92" s="10">
        <f t="shared" si="55"/>
        <v>1998</v>
      </c>
      <c r="AJ92" s="10">
        <f t="shared" si="55"/>
        <v>1999</v>
      </c>
      <c r="AK92" s="10">
        <f t="shared" si="55"/>
        <v>2000</v>
      </c>
      <c r="AL92" s="10">
        <f t="shared" si="55"/>
        <v>2001</v>
      </c>
      <c r="AM92" s="10">
        <f t="shared" si="55"/>
        <v>2002</v>
      </c>
      <c r="AN92" s="10">
        <f t="shared" si="55"/>
        <v>2003</v>
      </c>
      <c r="AO92" s="10">
        <f t="shared" si="55"/>
        <v>2004</v>
      </c>
      <c r="AP92" s="10">
        <f t="shared" si="55"/>
        <v>2005</v>
      </c>
      <c r="AQ92" s="10">
        <f t="shared" si="55"/>
        <v>2006</v>
      </c>
      <c r="AR92" s="10">
        <f t="shared" si="55"/>
        <v>2007</v>
      </c>
      <c r="AS92" s="10">
        <f t="shared" si="55"/>
        <v>2008</v>
      </c>
      <c r="AT92" s="10">
        <f t="shared" si="55"/>
        <v>2009</v>
      </c>
      <c r="AU92" s="10">
        <f t="shared" si="55"/>
        <v>2010</v>
      </c>
      <c r="AV92" s="10">
        <f t="shared" si="55"/>
        <v>2011</v>
      </c>
      <c r="AW92" s="10">
        <f t="shared" si="55"/>
        <v>2012</v>
      </c>
      <c r="AX92" s="10">
        <f t="shared" si="55"/>
        <v>2013</v>
      </c>
      <c r="AY92" s="10">
        <f t="shared" si="55"/>
        <v>2014</v>
      </c>
      <c r="AZ92" s="10">
        <f t="shared" si="55"/>
        <v>2015</v>
      </c>
      <c r="BA92" s="10">
        <f t="shared" si="55"/>
        <v>2016</v>
      </c>
      <c r="BB92" s="10">
        <f t="shared" si="55"/>
        <v>2017</v>
      </c>
      <c r="BC92" s="10">
        <f t="shared" si="55"/>
        <v>2018</v>
      </c>
      <c r="BD92" s="10">
        <f t="shared" si="55"/>
        <v>2019</v>
      </c>
      <c r="BE92" s="10">
        <f t="shared" si="55"/>
        <v>2020</v>
      </c>
      <c r="BF92" s="10" t="s">
        <v>250</v>
      </c>
      <c r="BG92" s="10" t="s">
        <v>1</v>
      </c>
    </row>
    <row r="93" spans="1:59">
      <c r="Y93" s="398" t="s">
        <v>300</v>
      </c>
      <c r="Z93" s="3"/>
      <c r="AA93" s="325" t="s">
        <v>61</v>
      </c>
      <c r="AB93" s="599" t="s">
        <v>74</v>
      </c>
      <c r="AC93" s="599" t="s">
        <v>74</v>
      </c>
      <c r="AD93" s="599" t="s">
        <v>73</v>
      </c>
      <c r="AE93" s="599" t="s">
        <v>73</v>
      </c>
      <c r="AF93" s="599" t="s">
        <v>74</v>
      </c>
      <c r="AG93" s="599" t="s">
        <v>74</v>
      </c>
      <c r="AH93" s="599" t="s">
        <v>73</v>
      </c>
      <c r="AI93" s="599" t="s">
        <v>73</v>
      </c>
      <c r="AJ93" s="599" t="s">
        <v>74</v>
      </c>
      <c r="AK93" s="599" t="s">
        <v>74</v>
      </c>
      <c r="AL93" s="599" t="s">
        <v>73</v>
      </c>
      <c r="AM93" s="599" t="s">
        <v>73</v>
      </c>
      <c r="AN93" s="599" t="s">
        <v>74</v>
      </c>
      <c r="AO93" s="599" t="s">
        <v>74</v>
      </c>
      <c r="AP93" s="599" t="s">
        <v>73</v>
      </c>
      <c r="AQ93" s="599" t="s">
        <v>73</v>
      </c>
      <c r="AR93" s="599" t="s">
        <v>74</v>
      </c>
      <c r="AS93" s="599" t="s">
        <v>74</v>
      </c>
      <c r="AT93" s="599" t="s">
        <v>73</v>
      </c>
      <c r="AU93" s="599" t="s">
        <v>73</v>
      </c>
      <c r="AV93" s="599" t="s">
        <v>74</v>
      </c>
      <c r="AW93" s="599" t="s">
        <v>74</v>
      </c>
      <c r="AX93" s="599" t="s">
        <v>73</v>
      </c>
      <c r="AY93" s="599" t="s">
        <v>73</v>
      </c>
      <c r="AZ93" s="599" t="s">
        <v>74</v>
      </c>
      <c r="BA93" s="599" t="s">
        <v>74</v>
      </c>
      <c r="BB93" s="599" t="s">
        <v>73</v>
      </c>
      <c r="BC93" s="599" t="s">
        <v>73</v>
      </c>
      <c r="BD93" s="599" t="s">
        <v>74</v>
      </c>
      <c r="BE93" s="599" t="s">
        <v>74</v>
      </c>
      <c r="BF93" s="25"/>
      <c r="BG93" s="25"/>
    </row>
    <row r="94" spans="1:59">
      <c r="Y94" s="342" t="s">
        <v>301</v>
      </c>
      <c r="Z94" s="29"/>
      <c r="AA94" s="29"/>
      <c r="AB94" s="788">
        <f t="shared" ref="AB94:BA94" si="56">AB42/AA42-1</f>
        <v>-8.3004491612773679E-3</v>
      </c>
      <c r="AC94" s="15">
        <f t="shared" si="56"/>
        <v>-1.1051334536720692E-2</v>
      </c>
      <c r="AD94" s="788">
        <f t="shared" si="56"/>
        <v>1.4036903926817335E-3</v>
      </c>
      <c r="AE94" s="788">
        <f t="shared" si="56"/>
        <v>1.9777453967988468E-3</v>
      </c>
      <c r="AF94" s="15">
        <f t="shared" si="56"/>
        <v>-1.4074246866235485E-2</v>
      </c>
      <c r="AG94" s="788">
        <f t="shared" si="56"/>
        <v>2.9694556307988673E-3</v>
      </c>
      <c r="AH94" s="15">
        <f t="shared" si="56"/>
        <v>2.5745613856938077E-2</v>
      </c>
      <c r="AI94" s="15">
        <f t="shared" si="56"/>
        <v>-4.4500071561075716E-2</v>
      </c>
      <c r="AJ94" s="15">
        <f t="shared" si="56"/>
        <v>3.4319286183129627E-2</v>
      </c>
      <c r="AK94" s="788">
        <f t="shared" si="56"/>
        <v>9.4460920917029956E-3</v>
      </c>
      <c r="AL94" s="15">
        <f t="shared" si="56"/>
        <v>-2.3509896537600383E-2</v>
      </c>
      <c r="AM94" s="15">
        <f t="shared" si="56"/>
        <v>2.6441709913427314E-2</v>
      </c>
      <c r="AN94" s="15">
        <f t="shared" si="56"/>
        <v>1.6620389707849625E-2</v>
      </c>
      <c r="AO94" s="788">
        <f t="shared" si="56"/>
        <v>-5.4323658860326862E-3</v>
      </c>
      <c r="AP94" s="15">
        <f t="shared" si="56"/>
        <v>4.1349631960291733E-2</v>
      </c>
      <c r="AQ94" s="788">
        <f t="shared" si="56"/>
        <v>-8.733702982867908E-3</v>
      </c>
      <c r="AR94" s="15">
        <f t="shared" si="56"/>
        <v>4.9308940237478893E-2</v>
      </c>
      <c r="AS94" s="15">
        <f t="shared" si="56"/>
        <v>-2.0127130075595634E-2</v>
      </c>
      <c r="AT94" s="15">
        <f t="shared" si="56"/>
        <v>-2.3431207168745027E-2</v>
      </c>
      <c r="AU94" s="15">
        <f t="shared" si="56"/>
        <v>3.8784363560701252E-2</v>
      </c>
      <c r="AV94" s="788">
        <f t="shared" si="56"/>
        <v>9.3086641835078421E-3</v>
      </c>
      <c r="AW94" s="15">
        <f t="shared" si="56"/>
        <v>1.7955966776592058E-2</v>
      </c>
      <c r="AX94" s="15">
        <f t="shared" si="56"/>
        <v>-2.0669793820088822E-2</v>
      </c>
      <c r="AY94" s="15">
        <f t="shared" si="56"/>
        <v>-6.1953532937658484E-2</v>
      </c>
      <c r="AZ94" s="15">
        <f t="shared" si="56"/>
        <v>-2.7826999691812127E-2</v>
      </c>
      <c r="BA94" s="15">
        <f t="shared" si="56"/>
        <v>6.45066114732471E-2</v>
      </c>
      <c r="BB94" s="15">
        <f t="shared" ref="BB94:BB102" si="57">BB42/BA42-1</f>
        <v>-4.6072160579191834E-2</v>
      </c>
      <c r="BC94" s="15">
        <f t="shared" ref="BC94:BC102" si="58">BC42/BB42-1</f>
        <v>-1</v>
      </c>
      <c r="BD94" s="15" t="e">
        <f t="shared" ref="BD94:BD102" si="59">BD42/BC42-1</f>
        <v>#DIV/0!</v>
      </c>
      <c r="BE94" s="15" t="e">
        <f t="shared" ref="BE94:BE102" si="60">BE42/BD42-1</f>
        <v>#DIV/0!</v>
      </c>
      <c r="BF94" s="25"/>
      <c r="BG94" s="25"/>
    </row>
    <row r="95" spans="1:59" s="26" customFormat="1">
      <c r="A95" s="81"/>
      <c r="B95" s="1"/>
      <c r="C95" s="1"/>
      <c r="D95" s="1"/>
      <c r="E95" s="1"/>
      <c r="F95" s="1"/>
      <c r="G95" s="1"/>
      <c r="H95" s="1"/>
      <c r="I95" s="1"/>
      <c r="J95" s="1"/>
      <c r="K95" s="1"/>
      <c r="L95" s="1"/>
      <c r="M95" s="1"/>
      <c r="N95" s="1"/>
      <c r="O95" s="1"/>
      <c r="P95" s="1"/>
      <c r="U95" s="1"/>
      <c r="V95" s="1"/>
      <c r="W95" s="1"/>
      <c r="X95" s="1"/>
      <c r="Y95" s="342" t="s">
        <v>283</v>
      </c>
      <c r="Z95" s="29"/>
      <c r="AA95" s="29"/>
      <c r="AB95" s="15">
        <f t="shared" ref="AB95:BA95" si="61">AB43/AA43-1</f>
        <v>-1.2405796806012837E-2</v>
      </c>
      <c r="AC95" s="15">
        <f t="shared" si="61"/>
        <v>-1.7025978494155436E-2</v>
      </c>
      <c r="AD95" s="15">
        <f t="shared" si="61"/>
        <v>-2.4963606132966554E-2</v>
      </c>
      <c r="AE95" s="15">
        <f t="shared" si="61"/>
        <v>3.5356658152456477E-2</v>
      </c>
      <c r="AF95" s="788">
        <f t="shared" si="61"/>
        <v>-6.7675396320712178E-3</v>
      </c>
      <c r="AG95" s="788">
        <f t="shared" si="61"/>
        <v>7.4087900738106782E-3</v>
      </c>
      <c r="AH95" s="15">
        <f t="shared" si="61"/>
        <v>-1.9414487625785792E-2</v>
      </c>
      <c r="AI95" s="15">
        <f t="shared" si="61"/>
        <v>-6.1834340352539208E-2</v>
      </c>
      <c r="AJ95" s="15">
        <f t="shared" si="61"/>
        <v>2.3341690464122378E-2</v>
      </c>
      <c r="AK95" s="15">
        <f t="shared" si="61"/>
        <v>2.5158734935728733E-2</v>
      </c>
      <c r="AL95" s="15">
        <f t="shared" si="61"/>
        <v>-2.4999062167266661E-2</v>
      </c>
      <c r="AM95" s="15">
        <f t="shared" si="61"/>
        <v>1.8301578047366762E-2</v>
      </c>
      <c r="AN95" s="788">
        <f t="shared" si="61"/>
        <v>2.8815865720346334E-3</v>
      </c>
      <c r="AO95" s="788">
        <f t="shared" si="61"/>
        <v>-7.0903801598498628E-3</v>
      </c>
      <c r="AP95" s="788">
        <f t="shared" si="61"/>
        <v>-5.3687981896847203E-3</v>
      </c>
      <c r="AQ95" s="15">
        <f t="shared" si="61"/>
        <v>-1.3446309954231572E-2</v>
      </c>
      <c r="AR95" s="15">
        <f t="shared" si="61"/>
        <v>2.4603671218842438E-2</v>
      </c>
      <c r="AS95" s="15">
        <f t="shared" si="61"/>
        <v>-9.2924599938759234E-2</v>
      </c>
      <c r="AT95" s="15">
        <f t="shared" si="61"/>
        <v>-5.9485245166901679E-2</v>
      </c>
      <c r="AU95" s="15">
        <f t="shared" si="61"/>
        <v>6.8032309569829197E-2</v>
      </c>
      <c r="AV95" s="15">
        <f t="shared" si="61"/>
        <v>3.3908617019532405E-2</v>
      </c>
      <c r="AW95" s="15">
        <f t="shared" si="61"/>
        <v>2.5576260235193882E-2</v>
      </c>
      <c r="AX95" s="15">
        <f t="shared" si="61"/>
        <v>1.8484097761745089E-2</v>
      </c>
      <c r="AY95" s="15">
        <f t="shared" si="61"/>
        <v>-3.581731526153964E-2</v>
      </c>
      <c r="AZ95" s="15">
        <f t="shared" si="61"/>
        <v>-3.7019762086600738E-2</v>
      </c>
      <c r="BA95" s="15">
        <f t="shared" si="61"/>
        <v>-3.1758728899535682E-2</v>
      </c>
      <c r="BB95" s="15">
        <f t="shared" si="57"/>
        <v>-1.5245726915738778E-2</v>
      </c>
      <c r="BC95" s="15">
        <f t="shared" si="58"/>
        <v>-1</v>
      </c>
      <c r="BD95" s="15" t="e">
        <f t="shared" si="59"/>
        <v>#DIV/0!</v>
      </c>
      <c r="BE95" s="15" t="e">
        <f t="shared" si="60"/>
        <v>#DIV/0!</v>
      </c>
      <c r="BF95" s="25"/>
      <c r="BG95" s="25"/>
    </row>
    <row r="96" spans="1:59" s="26" customFormat="1">
      <c r="A96" s="81"/>
      <c r="B96" s="1"/>
      <c r="C96" s="1"/>
      <c r="D96" s="1"/>
      <c r="E96" s="1"/>
      <c r="F96" s="1"/>
      <c r="G96" s="1"/>
      <c r="H96" s="1"/>
      <c r="I96" s="1"/>
      <c r="J96" s="1"/>
      <c r="K96" s="1"/>
      <c r="L96" s="1"/>
      <c r="M96" s="1"/>
      <c r="N96" s="1"/>
      <c r="O96" s="1"/>
      <c r="P96" s="1"/>
      <c r="U96" s="1"/>
      <c r="V96" s="1"/>
      <c r="W96" s="1"/>
      <c r="X96" s="1"/>
      <c r="Y96" s="342" t="s">
        <v>284</v>
      </c>
      <c r="Z96" s="29"/>
      <c r="AA96" s="29"/>
      <c r="AB96" s="15">
        <f t="shared" ref="AB96:BA96" si="62">AB44/AA44-1</f>
        <v>5.7588197538495089E-2</v>
      </c>
      <c r="AC96" s="15">
        <f t="shared" si="62"/>
        <v>3.071570301157589E-2</v>
      </c>
      <c r="AD96" s="15">
        <f t="shared" si="62"/>
        <v>1.5385580443322722E-2</v>
      </c>
      <c r="AE96" s="15">
        <f t="shared" si="62"/>
        <v>4.2913183991790449E-2</v>
      </c>
      <c r="AF96" s="15">
        <f t="shared" si="62"/>
        <v>3.8241743817889251E-2</v>
      </c>
      <c r="AG96" s="15">
        <f t="shared" si="62"/>
        <v>2.6668105879425807E-2</v>
      </c>
      <c r="AH96" s="788">
        <f t="shared" si="62"/>
        <v>6.3033660769924449E-3</v>
      </c>
      <c r="AI96" s="788">
        <f t="shared" si="62"/>
        <v>-8.3825315263168498E-3</v>
      </c>
      <c r="AJ96" s="15">
        <f t="shared" si="62"/>
        <v>1.7202870756948041E-2</v>
      </c>
      <c r="AK96" s="788">
        <f t="shared" si="62"/>
        <v>-1.2563740712611127E-3</v>
      </c>
      <c r="AL96" s="15">
        <f t="shared" si="62"/>
        <v>1.5911090625540636E-2</v>
      </c>
      <c r="AM96" s="15">
        <f t="shared" si="62"/>
        <v>-1.2192653053720859E-2</v>
      </c>
      <c r="AN96" s="15">
        <f t="shared" si="62"/>
        <v>-1.3879549251740619E-2</v>
      </c>
      <c r="AO96" s="15">
        <f t="shared" si="62"/>
        <v>-2.3902354852273433E-2</v>
      </c>
      <c r="AP96" s="15">
        <f t="shared" si="62"/>
        <v>-2.2350351244628919E-2</v>
      </c>
      <c r="AQ96" s="15">
        <f t="shared" si="62"/>
        <v>-1.1857802659347882E-2</v>
      </c>
      <c r="AR96" s="788">
        <f t="shared" si="62"/>
        <v>-8.3774787601548217E-3</v>
      </c>
      <c r="AS96" s="15">
        <f t="shared" si="62"/>
        <v>-3.2097043941501702E-2</v>
      </c>
      <c r="AT96" s="15">
        <f t="shared" si="62"/>
        <v>-1.5646450590296013E-2</v>
      </c>
      <c r="AU96" s="788">
        <f t="shared" si="62"/>
        <v>3.6680238343753668E-3</v>
      </c>
      <c r="AV96" s="15">
        <f t="shared" si="62"/>
        <v>-1.5742540883342038E-2</v>
      </c>
      <c r="AW96" s="788">
        <f t="shared" si="62"/>
        <v>7.9675296642252036E-3</v>
      </c>
      <c r="AX96" s="15">
        <f t="shared" si="62"/>
        <v>-1.2215558003636051E-2</v>
      </c>
      <c r="AY96" s="15">
        <f t="shared" si="62"/>
        <v>-2.3796033880419176E-2</v>
      </c>
      <c r="AZ96" s="788">
        <f t="shared" si="62"/>
        <v>-6.4300555598324483E-3</v>
      </c>
      <c r="BA96" s="15">
        <f t="shared" si="62"/>
        <v>-1.0537942552924284E-2</v>
      </c>
      <c r="BB96" s="788">
        <f t="shared" si="57"/>
        <v>-9.0260525450441831E-3</v>
      </c>
      <c r="BC96" s="15">
        <f t="shared" si="58"/>
        <v>-1</v>
      </c>
      <c r="BD96" s="15" t="e">
        <f t="shared" si="59"/>
        <v>#DIV/0!</v>
      </c>
      <c r="BE96" s="15" t="e">
        <f t="shared" si="60"/>
        <v>#DIV/0!</v>
      </c>
      <c r="BF96" s="25"/>
      <c r="BG96" s="25"/>
    </row>
    <row r="97" spans="1:59" s="26" customFormat="1">
      <c r="A97" s="81"/>
      <c r="B97" s="1"/>
      <c r="C97" s="1"/>
      <c r="D97" s="1"/>
      <c r="E97" s="1"/>
      <c r="F97" s="1"/>
      <c r="G97" s="1"/>
      <c r="H97" s="1"/>
      <c r="I97" s="1"/>
      <c r="J97" s="1"/>
      <c r="K97" s="1"/>
      <c r="L97" s="1"/>
      <c r="M97" s="1"/>
      <c r="N97" s="1"/>
      <c r="O97" s="1"/>
      <c r="P97" s="1"/>
      <c r="U97" s="1"/>
      <c r="V97" s="1"/>
      <c r="W97" s="1"/>
      <c r="X97" s="1"/>
      <c r="Y97" s="342" t="s">
        <v>285</v>
      </c>
      <c r="Z97" s="29"/>
      <c r="AA97" s="29"/>
      <c r="AB97" s="15">
        <f t="shared" ref="AB97:BA97" si="63">AB45/AA45-1</f>
        <v>3.14305277738125E-2</v>
      </c>
      <c r="AC97" s="15">
        <f t="shared" si="63"/>
        <v>3.1941264649143264E-2</v>
      </c>
      <c r="AD97" s="15">
        <f t="shared" si="63"/>
        <v>3.1412174022439121E-2</v>
      </c>
      <c r="AE97" s="15">
        <f t="shared" si="63"/>
        <v>9.8795788546094165E-2</v>
      </c>
      <c r="AF97" s="15">
        <f t="shared" si="63"/>
        <v>3.1820768797458765E-2</v>
      </c>
      <c r="AG97" s="15">
        <f t="shared" si="63"/>
        <v>-1.3764402315635249E-2</v>
      </c>
      <c r="AH97" s="15">
        <f t="shared" si="63"/>
        <v>3.0814610765654393E-2</v>
      </c>
      <c r="AI97" s="15">
        <f t="shared" si="63"/>
        <v>4.8700453570920788E-2</v>
      </c>
      <c r="AJ97" s="15">
        <f t="shared" si="63"/>
        <v>6.1628723683949893E-2</v>
      </c>
      <c r="AK97" s="15">
        <f t="shared" si="63"/>
        <v>2.0192221298596102E-2</v>
      </c>
      <c r="AL97" s="788">
        <f t="shared" si="63"/>
        <v>3.597551592514403E-3</v>
      </c>
      <c r="AM97" s="15">
        <f t="shared" si="63"/>
        <v>5.099543844293386E-2</v>
      </c>
      <c r="AN97" s="15">
        <f t="shared" si="63"/>
        <v>2.9007072367042142E-2</v>
      </c>
      <c r="AO97" s="15">
        <f t="shared" si="63"/>
        <v>3.6979249999571362E-2</v>
      </c>
      <c r="AP97" s="15">
        <f t="shared" si="63"/>
        <v>4.9436817437983338E-2</v>
      </c>
      <c r="AQ97" s="15">
        <f t="shared" si="63"/>
        <v>-1.5546281990991839E-2</v>
      </c>
      <c r="AR97" s="15">
        <f t="shared" si="63"/>
        <v>4.4691709947372704E-2</v>
      </c>
      <c r="AS97" s="15">
        <f t="shared" si="63"/>
        <v>-3.0756837827602523E-2</v>
      </c>
      <c r="AT97" s="15">
        <f t="shared" si="63"/>
        <v>-0.10821970960898741</v>
      </c>
      <c r="AU97" s="15">
        <f t="shared" si="63"/>
        <v>2.0023914963014589E-2</v>
      </c>
      <c r="AV97" s="15">
        <f t="shared" si="63"/>
        <v>0.11526645482481057</v>
      </c>
      <c r="AW97" s="15">
        <f t="shared" si="63"/>
        <v>2.2134659331406237E-2</v>
      </c>
      <c r="AX97" s="15">
        <f t="shared" si="63"/>
        <v>3.6339075832580114E-2</v>
      </c>
      <c r="AY97" s="15">
        <f t="shared" si="63"/>
        <v>-3.090563482467612E-2</v>
      </c>
      <c r="AZ97" s="15">
        <f t="shared" si="63"/>
        <v>-4.7258553292159E-2</v>
      </c>
      <c r="BA97" s="15">
        <f t="shared" si="63"/>
        <v>-3.0717008349254282E-2</v>
      </c>
      <c r="BB97" s="15">
        <f t="shared" si="57"/>
        <v>-2.6919440005771622E-2</v>
      </c>
      <c r="BC97" s="15">
        <f t="shared" si="58"/>
        <v>-1</v>
      </c>
      <c r="BD97" s="15" t="e">
        <f t="shared" si="59"/>
        <v>#DIV/0!</v>
      </c>
      <c r="BE97" s="15" t="e">
        <f t="shared" si="60"/>
        <v>#DIV/0!</v>
      </c>
      <c r="BF97" s="25"/>
      <c r="BG97" s="25"/>
    </row>
    <row r="98" spans="1:59" s="26" customFormat="1">
      <c r="A98" s="81"/>
      <c r="B98" s="1"/>
      <c r="C98" s="1"/>
      <c r="D98" s="1"/>
      <c r="E98" s="1"/>
      <c r="F98" s="1"/>
      <c r="G98" s="1"/>
      <c r="H98" s="1"/>
      <c r="I98" s="1"/>
      <c r="J98" s="1"/>
      <c r="K98" s="1"/>
      <c r="L98" s="1"/>
      <c r="M98" s="1"/>
      <c r="N98" s="1"/>
      <c r="O98" s="1"/>
      <c r="P98" s="1"/>
      <c r="U98" s="1"/>
      <c r="V98" s="1"/>
      <c r="W98" s="1"/>
      <c r="X98" s="1"/>
      <c r="Y98" s="342" t="s">
        <v>286</v>
      </c>
      <c r="Z98" s="29"/>
      <c r="AA98" s="29"/>
      <c r="AB98" s="15">
        <f t="shared" ref="AB98:BA98" si="64">AB46/AA46-1</f>
        <v>1.3983484836953108E-2</v>
      </c>
      <c r="AC98" s="15">
        <f t="shared" si="64"/>
        <v>5.1791420953892997E-2</v>
      </c>
      <c r="AD98" s="788">
        <f t="shared" si="64"/>
        <v>-3.9536389736943844E-3</v>
      </c>
      <c r="AE98" s="15">
        <f t="shared" si="64"/>
        <v>6.849176697245829E-2</v>
      </c>
      <c r="AF98" s="15">
        <f t="shared" si="64"/>
        <v>1.3956163696177359E-2</v>
      </c>
      <c r="AG98" s="15">
        <f t="shared" si="64"/>
        <v>1.7647758829636651E-2</v>
      </c>
      <c r="AH98" s="15">
        <f t="shared" si="64"/>
        <v>-3.190552260244417E-2</v>
      </c>
      <c r="AI98" s="15">
        <f t="shared" si="64"/>
        <v>-1.7447387493444322E-2</v>
      </c>
      <c r="AJ98" s="15">
        <f t="shared" si="64"/>
        <v>4.9138482053581622E-2</v>
      </c>
      <c r="AK98" s="15">
        <f t="shared" si="64"/>
        <v>3.9111987285141314E-2</v>
      </c>
      <c r="AL98" s="15">
        <f t="shared" si="64"/>
        <v>-2.0570997164723659E-2</v>
      </c>
      <c r="AM98" s="15">
        <f t="shared" si="64"/>
        <v>6.9931599299685843E-2</v>
      </c>
      <c r="AN98" s="15">
        <f t="shared" si="64"/>
        <v>1.8544394912446194E-2</v>
      </c>
      <c r="AO98" s="15">
        <f t="shared" si="64"/>
        <v>-1.0665791421540782E-2</v>
      </c>
      <c r="AP98" s="15">
        <f t="shared" si="64"/>
        <v>1.7552127849161492E-2</v>
      </c>
      <c r="AQ98" s="15">
        <f t="shared" si="64"/>
        <v>-4.9412973112397895E-2</v>
      </c>
      <c r="AR98" s="15">
        <f t="shared" si="64"/>
        <v>6.7055270048448357E-2</v>
      </c>
      <c r="AS98" s="15">
        <f t="shared" si="64"/>
        <v>-2.7894467492844632E-2</v>
      </c>
      <c r="AT98" s="15">
        <f t="shared" si="64"/>
        <v>-3.6806886830801355E-2</v>
      </c>
      <c r="AU98" s="15">
        <f t="shared" si="64"/>
        <v>0.1044337102716848</v>
      </c>
      <c r="AV98" s="15">
        <f t="shared" si="64"/>
        <v>8.3887278207978699E-2</v>
      </c>
      <c r="AW98" s="15">
        <f t="shared" si="64"/>
        <v>9.334463184379671E-2</v>
      </c>
      <c r="AX98" s="15">
        <f t="shared" si="64"/>
        <v>-1.9281614533381175E-2</v>
      </c>
      <c r="AY98" s="15">
        <f t="shared" si="64"/>
        <v>-6.746446421541108E-2</v>
      </c>
      <c r="AZ98" s="15">
        <f t="shared" si="64"/>
        <v>-3.5010511417289503E-2</v>
      </c>
      <c r="BA98" s="15">
        <f t="shared" si="64"/>
        <v>-1.1156970485362128E-2</v>
      </c>
      <c r="BB98" s="15">
        <f t="shared" si="57"/>
        <v>1.7506954649840756E-2</v>
      </c>
      <c r="BC98" s="15">
        <f t="shared" si="58"/>
        <v>-1</v>
      </c>
      <c r="BD98" s="15" t="e">
        <f t="shared" si="59"/>
        <v>#DIV/0!</v>
      </c>
      <c r="BE98" s="15" t="e">
        <f t="shared" si="60"/>
        <v>#DIV/0!</v>
      </c>
      <c r="BF98" s="25"/>
      <c r="BG98" s="25"/>
    </row>
    <row r="99" spans="1:59" s="26" customFormat="1">
      <c r="A99" s="81"/>
      <c r="B99" s="1"/>
      <c r="C99" s="1"/>
      <c r="D99" s="1"/>
      <c r="E99" s="1"/>
      <c r="F99" s="1"/>
      <c r="G99" s="1"/>
      <c r="H99" s="1"/>
      <c r="I99" s="1"/>
      <c r="J99" s="1"/>
      <c r="K99" s="1"/>
      <c r="L99" s="1"/>
      <c r="M99" s="1"/>
      <c r="N99" s="1"/>
      <c r="O99" s="1"/>
      <c r="P99" s="1"/>
      <c r="U99" s="1"/>
      <c r="V99" s="1"/>
      <c r="W99" s="1"/>
      <c r="X99" s="1"/>
      <c r="Y99" s="342" t="s">
        <v>287</v>
      </c>
      <c r="Z99" s="29"/>
      <c r="AA99" s="29"/>
      <c r="AB99" s="15">
        <f t="shared" ref="AB99:BA99" si="65">AB47/AA47-1</f>
        <v>1.7262346335671586E-2</v>
      </c>
      <c r="AC99" s="788">
        <f t="shared" si="65"/>
        <v>-1.0806514112456922E-3</v>
      </c>
      <c r="AD99" s="15">
        <f t="shared" si="65"/>
        <v>-1.9443164359939202E-2</v>
      </c>
      <c r="AE99" s="15">
        <f t="shared" si="65"/>
        <v>2.4291526961619292E-2</v>
      </c>
      <c r="AF99" s="788">
        <f t="shared" si="65"/>
        <v>5.0311933755400329E-3</v>
      </c>
      <c r="AG99" s="788">
        <f t="shared" si="65"/>
        <v>7.8425008671809682E-3</v>
      </c>
      <c r="AH99" s="15">
        <f t="shared" si="65"/>
        <v>-3.8728157874350355E-2</v>
      </c>
      <c r="AI99" s="15">
        <f t="shared" si="65"/>
        <v>-9.401791914296187E-2</v>
      </c>
      <c r="AJ99" s="788">
        <f t="shared" si="65"/>
        <v>4.9367299736766679E-3</v>
      </c>
      <c r="AK99" s="788">
        <f t="shared" si="65"/>
        <v>7.7823359115836155E-3</v>
      </c>
      <c r="AL99" s="15">
        <f t="shared" si="65"/>
        <v>-2.2215592787386829E-2</v>
      </c>
      <c r="AM99" s="15">
        <f t="shared" si="65"/>
        <v>-4.6346942127621804E-2</v>
      </c>
      <c r="AN99" s="15">
        <f t="shared" si="65"/>
        <v>-1.4301539058781843E-2</v>
      </c>
      <c r="AO99" s="788">
        <f t="shared" si="65"/>
        <v>-3.5694550048159801E-4</v>
      </c>
      <c r="AP99" s="15">
        <f t="shared" si="65"/>
        <v>2.0137292607690815E-2</v>
      </c>
      <c r="AQ99" s="788">
        <f t="shared" si="65"/>
        <v>4.6999372635740944E-3</v>
      </c>
      <c r="AR99" s="15">
        <f t="shared" si="65"/>
        <v>-1.4413100899842046E-2</v>
      </c>
      <c r="AS99" s="15">
        <f t="shared" si="65"/>
        <v>-7.7647890836592182E-2</v>
      </c>
      <c r="AT99" s="15">
        <f t="shared" si="65"/>
        <v>-0.10918311317708529</v>
      </c>
      <c r="AU99" s="15">
        <f t="shared" si="65"/>
        <v>2.3193837631176439E-2</v>
      </c>
      <c r="AV99" s="788">
        <f t="shared" si="65"/>
        <v>-1.7870717615837695E-3</v>
      </c>
      <c r="AW99" s="788">
        <f t="shared" si="65"/>
        <v>1.0404536392532027E-3</v>
      </c>
      <c r="AX99" s="15">
        <f t="shared" si="65"/>
        <v>3.7939020202557572E-2</v>
      </c>
      <c r="AY99" s="15">
        <f t="shared" si="65"/>
        <v>-1.2445229634807431E-2</v>
      </c>
      <c r="AZ99" s="15">
        <f t="shared" si="65"/>
        <v>-2.7182969851644256E-2</v>
      </c>
      <c r="BA99" s="15">
        <f t="shared" si="65"/>
        <v>-1.0150500940712348E-2</v>
      </c>
      <c r="BB99" s="15">
        <f t="shared" si="57"/>
        <v>1.1797007381906477E-2</v>
      </c>
      <c r="BC99" s="15" t="e">
        <f t="shared" si="58"/>
        <v>#REF!</v>
      </c>
      <c r="BD99" s="15" t="e">
        <f t="shared" si="59"/>
        <v>#REF!</v>
      </c>
      <c r="BE99" s="15" t="e">
        <f t="shared" si="60"/>
        <v>#REF!</v>
      </c>
      <c r="BF99" s="25"/>
      <c r="BG99" s="25"/>
    </row>
    <row r="100" spans="1:59" s="26" customFormat="1">
      <c r="A100" s="81"/>
      <c r="B100" s="1"/>
      <c r="C100" s="1"/>
      <c r="D100" s="1"/>
      <c r="E100" s="1"/>
      <c r="F100" s="1"/>
      <c r="G100" s="1"/>
      <c r="H100" s="1"/>
      <c r="I100" s="1"/>
      <c r="J100" s="1"/>
      <c r="K100" s="1"/>
      <c r="L100" s="1"/>
      <c r="M100" s="1"/>
      <c r="N100" s="1"/>
      <c r="O100" s="1"/>
      <c r="P100" s="1"/>
      <c r="U100" s="1"/>
      <c r="V100" s="1"/>
      <c r="W100" s="1"/>
      <c r="X100" s="1"/>
      <c r="Y100" s="342" t="s">
        <v>288</v>
      </c>
      <c r="Z100" s="29"/>
      <c r="AA100" s="29"/>
      <c r="AB100" s="788">
        <f t="shared" ref="AB100:BA100" si="66">AB48/AA48-1</f>
        <v>7.8531654968936326E-3</v>
      </c>
      <c r="AC100" s="15">
        <f t="shared" si="66"/>
        <v>7.4586004128726957E-2</v>
      </c>
      <c r="AD100" s="15">
        <f t="shared" si="66"/>
        <v>-3.7617373393597275E-2</v>
      </c>
      <c r="AE100" s="15">
        <f t="shared" si="66"/>
        <v>0.14303144423199798</v>
      </c>
      <c r="AF100" s="15">
        <f t="shared" si="66"/>
        <v>1.8925137975685402E-2</v>
      </c>
      <c r="AG100" s="15">
        <f t="shared" si="66"/>
        <v>1.7509402918368222E-2</v>
      </c>
      <c r="AH100" s="15">
        <f t="shared" si="66"/>
        <v>5.2520582602042731E-2</v>
      </c>
      <c r="AI100" s="788">
        <f t="shared" si="66"/>
        <v>7.7152993019675709E-3</v>
      </c>
      <c r="AJ100" s="788">
        <f t="shared" si="66"/>
        <v>-2.6131702326843698E-3</v>
      </c>
      <c r="AK100" s="15">
        <f t="shared" si="66"/>
        <v>4.7529274460494708E-2</v>
      </c>
      <c r="AL100" s="15">
        <f t="shared" si="66"/>
        <v>-1.016405144827115E-2</v>
      </c>
      <c r="AM100" s="788">
        <f t="shared" si="66"/>
        <v>7.538793016429679E-3</v>
      </c>
      <c r="AN100" s="15">
        <f t="shared" si="66"/>
        <v>2.2828164400182427E-2</v>
      </c>
      <c r="AO100" s="15">
        <f t="shared" si="66"/>
        <v>-2.4231835346301911E-2</v>
      </c>
      <c r="AP100" s="15">
        <f t="shared" si="66"/>
        <v>-3.2070825166124806E-2</v>
      </c>
      <c r="AQ100" s="15">
        <f t="shared" si="66"/>
        <v>-5.5163640506226908E-2</v>
      </c>
      <c r="AR100" s="15">
        <f t="shared" si="66"/>
        <v>1.9253130379822458E-2</v>
      </c>
      <c r="AS100" s="15">
        <f t="shared" si="66"/>
        <v>4.5026302862071432E-2</v>
      </c>
      <c r="AT100" s="15">
        <f t="shared" si="66"/>
        <v>-0.11485337461969702</v>
      </c>
      <c r="AU100" s="15">
        <f t="shared" si="66"/>
        <v>1.8359490305718706E-2</v>
      </c>
      <c r="AV100" s="15">
        <f t="shared" si="66"/>
        <v>-2.3792134138265975E-2</v>
      </c>
      <c r="AW100" s="15">
        <f t="shared" si="66"/>
        <v>6.4434409406606497E-2</v>
      </c>
      <c r="AX100" s="15">
        <f t="shared" si="66"/>
        <v>-1.5358918591687365E-2</v>
      </c>
      <c r="AY100" s="15">
        <f t="shared" si="66"/>
        <v>-2.93184278934292E-2</v>
      </c>
      <c r="AZ100" s="15">
        <f t="shared" si="66"/>
        <v>1.5998159650224109E-2</v>
      </c>
      <c r="BA100" s="15">
        <f t="shared" si="66"/>
        <v>2.4567081003077362E-2</v>
      </c>
      <c r="BB100" s="788">
        <f t="shared" si="57"/>
        <v>5.1112519700144965E-3</v>
      </c>
      <c r="BC100" s="15">
        <f t="shared" si="58"/>
        <v>-1</v>
      </c>
      <c r="BD100" s="15" t="e">
        <f t="shared" si="59"/>
        <v>#DIV/0!</v>
      </c>
      <c r="BE100" s="15" t="e">
        <f t="shared" si="60"/>
        <v>#DIV/0!</v>
      </c>
      <c r="BF100" s="25"/>
      <c r="BG100" s="25"/>
    </row>
    <row r="101" spans="1:59" s="26" customFormat="1" ht="17.25" customHeight="1" thickBot="1">
      <c r="A101" s="81"/>
      <c r="B101" s="1"/>
      <c r="C101" s="1"/>
      <c r="D101" s="1"/>
      <c r="E101" s="1"/>
      <c r="F101" s="1"/>
      <c r="G101" s="1"/>
      <c r="H101" s="1"/>
      <c r="I101" s="1"/>
      <c r="J101" s="1"/>
      <c r="K101" s="1"/>
      <c r="L101" s="1"/>
      <c r="M101" s="1"/>
      <c r="N101" s="1"/>
      <c r="O101" s="1"/>
      <c r="P101" s="1"/>
      <c r="U101" s="1"/>
      <c r="V101" s="81"/>
      <c r="W101" s="81"/>
      <c r="X101" s="81"/>
      <c r="Y101" s="399" t="s">
        <v>289</v>
      </c>
      <c r="Z101" s="30"/>
      <c r="AA101" s="30"/>
      <c r="AB101" s="16">
        <f t="shared" ref="AB101:BA101" si="67">AB49/AA49-1</f>
        <v>-3.1203760770960431E-2</v>
      </c>
      <c r="AC101" s="16">
        <f t="shared" si="67"/>
        <v>-4.0382898468638406E-2</v>
      </c>
      <c r="AD101" s="16">
        <f t="shared" si="67"/>
        <v>-3.4765612340803997E-2</v>
      </c>
      <c r="AE101" s="16">
        <f t="shared" si="67"/>
        <v>-3.62935675256989E-2</v>
      </c>
      <c r="AF101" s="16">
        <f t="shared" si="67"/>
        <v>3.4456283203886384E-2</v>
      </c>
      <c r="AG101" s="16">
        <f t="shared" si="67"/>
        <v>1.887207455777129E-2</v>
      </c>
      <c r="AH101" s="790">
        <f t="shared" si="67"/>
        <v>-6.3106721693000356E-3</v>
      </c>
      <c r="AI101" s="16">
        <f t="shared" si="67"/>
        <v>-7.3291487188042459E-2</v>
      </c>
      <c r="AJ101" s="790">
        <f t="shared" si="67"/>
        <v>3.7833753145779525E-3</v>
      </c>
      <c r="AK101" s="16">
        <f t="shared" si="67"/>
        <v>1.3976849174962558E-2</v>
      </c>
      <c r="AL101" s="16">
        <f t="shared" si="67"/>
        <v>-8.4075636366571449E-2</v>
      </c>
      <c r="AM101" s="16">
        <f t="shared" si="67"/>
        <v>-5.0291325047450375E-2</v>
      </c>
      <c r="AN101" s="16">
        <f t="shared" si="67"/>
        <v>-3.6879295445222171E-2</v>
      </c>
      <c r="AO101" s="16">
        <f t="shared" si="67"/>
        <v>-3.4454262581613548E-2</v>
      </c>
      <c r="AP101" s="16">
        <f t="shared" si="67"/>
        <v>-1.2505289681261855E-2</v>
      </c>
      <c r="AQ101" s="16">
        <f t="shared" si="67"/>
        <v>-1.5177106396409346E-2</v>
      </c>
      <c r="AR101" s="790">
        <f t="shared" si="67"/>
        <v>4.165076215268515E-3</v>
      </c>
      <c r="AS101" s="16">
        <f t="shared" si="67"/>
        <v>-9.3745217090686284E-2</v>
      </c>
      <c r="AT101" s="16">
        <f t="shared" si="67"/>
        <v>-8.5138236464378125E-2</v>
      </c>
      <c r="AU101" s="16">
        <f t="shared" si="67"/>
        <v>-2.6492882299321785E-2</v>
      </c>
      <c r="AV101" s="16">
        <f t="shared" si="67"/>
        <v>-3.2203813948105231E-2</v>
      </c>
      <c r="AW101" s="790">
        <f t="shared" si="67"/>
        <v>3.8211580089111408E-3</v>
      </c>
      <c r="AX101" s="790">
        <f t="shared" si="67"/>
        <v>2.2985995484268162E-3</v>
      </c>
      <c r="AY101" s="16">
        <f t="shared" si="67"/>
        <v>-2.9365511089597729E-2</v>
      </c>
      <c r="AZ101" s="16">
        <f t="shared" si="67"/>
        <v>-1.5699685679537168E-2</v>
      </c>
      <c r="BA101" s="16">
        <f t="shared" si="67"/>
        <v>-1.941206518680616E-2</v>
      </c>
      <c r="BB101" s="16">
        <f t="shared" si="57"/>
        <v>-1.6902087314023873E-2</v>
      </c>
      <c r="BC101" s="16" t="e">
        <f t="shared" si="58"/>
        <v>#REF!</v>
      </c>
      <c r="BD101" s="16" t="e">
        <f t="shared" si="59"/>
        <v>#REF!</v>
      </c>
      <c r="BE101" s="16" t="e">
        <f t="shared" si="60"/>
        <v>#REF!</v>
      </c>
      <c r="BF101" s="27"/>
      <c r="BG101" s="27"/>
    </row>
    <row r="102" spans="1:59" s="26" customFormat="1" ht="15" thickTop="1">
      <c r="A102" s="81"/>
      <c r="B102" s="81"/>
      <c r="C102" s="81"/>
      <c r="D102" s="81"/>
      <c r="E102" s="81"/>
      <c r="F102" s="81"/>
      <c r="G102" s="81"/>
      <c r="H102" s="81"/>
      <c r="I102" s="81"/>
      <c r="J102" s="81"/>
      <c r="K102" s="81"/>
      <c r="L102" s="81"/>
      <c r="M102" s="81"/>
      <c r="N102" s="81"/>
      <c r="O102" s="81"/>
      <c r="P102" s="81"/>
      <c r="U102" s="81"/>
      <c r="V102" s="1"/>
      <c r="W102" s="1"/>
      <c r="X102" s="1"/>
      <c r="Y102" s="344" t="s">
        <v>290</v>
      </c>
      <c r="Z102" s="31"/>
      <c r="AA102" s="31"/>
      <c r="AB102" s="17">
        <f t="shared" ref="AB102:AN102" si="68">AB50/AA50-1</f>
        <v>9.7775948411586988E-3</v>
      </c>
      <c r="AC102" s="789">
        <f t="shared" si="68"/>
        <v>8.0717200123610056E-3</v>
      </c>
      <c r="AD102" s="789">
        <f t="shared" si="68"/>
        <v>-6.1457082274990471E-3</v>
      </c>
      <c r="AE102" s="17">
        <f t="shared" si="68"/>
        <v>4.6558222443799258E-2</v>
      </c>
      <c r="AF102" s="17">
        <f t="shared" si="68"/>
        <v>9.9639540258513737E-3</v>
      </c>
      <c r="AG102" s="17">
        <f t="shared" si="68"/>
        <v>9.5704234473785732E-3</v>
      </c>
      <c r="AH102" s="789">
        <f t="shared" si="68"/>
        <v>-5.4882048612268086E-3</v>
      </c>
      <c r="AI102" s="17">
        <f t="shared" si="68"/>
        <v>-3.2088791369118241E-2</v>
      </c>
      <c r="AJ102" s="17">
        <f t="shared" si="68"/>
        <v>2.9841606130916354E-2</v>
      </c>
      <c r="AK102" s="17">
        <f t="shared" si="68"/>
        <v>1.8324573497264574E-2</v>
      </c>
      <c r="AL102" s="17">
        <f t="shared" si="68"/>
        <v>-1.1872557359825398E-2</v>
      </c>
      <c r="AM102" s="17">
        <f t="shared" si="68"/>
        <v>2.3092477541042156E-2</v>
      </c>
      <c r="AN102" s="789">
        <f t="shared" si="68"/>
        <v>6.3039009163128323E-3</v>
      </c>
      <c r="AO102" s="789">
        <f>AO50/AN50-1</f>
        <v>-4.2014228282438726E-3</v>
      </c>
      <c r="AP102" s="789">
        <f>AP50/AO50-1</f>
        <v>5.2303748846260767E-3</v>
      </c>
      <c r="AQ102" s="17">
        <f>AQ50/AP50-1</f>
        <v>-1.7510489630804482E-2</v>
      </c>
      <c r="AR102" s="17">
        <f t="shared" ref="AR102:BA102" si="69">AR50/AQ50-1</f>
        <v>2.8024065878376581E-2</v>
      </c>
      <c r="AS102" s="17">
        <f t="shared" si="69"/>
        <v>-5.4266822946698046E-2</v>
      </c>
      <c r="AT102" s="17">
        <f t="shared" si="69"/>
        <v>-5.6262065812037187E-2</v>
      </c>
      <c r="AU102" s="17">
        <f t="shared" si="69"/>
        <v>4.4605259912161355E-2</v>
      </c>
      <c r="AV102" s="17">
        <f t="shared" si="69"/>
        <v>4.1112067976592614E-2</v>
      </c>
      <c r="AW102" s="17">
        <f t="shared" si="69"/>
        <v>3.2545985349119011E-2</v>
      </c>
      <c r="AX102" s="789">
        <f t="shared" si="69"/>
        <v>6.767949258581929E-3</v>
      </c>
      <c r="AY102" s="17">
        <f t="shared" si="69"/>
        <v>-3.8029228067345655E-2</v>
      </c>
      <c r="AZ102" s="17">
        <f t="shared" si="69"/>
        <v>-3.1452446463634764E-2</v>
      </c>
      <c r="BA102" s="17">
        <f t="shared" si="69"/>
        <v>-1.6114961792305316E-2</v>
      </c>
      <c r="BB102" s="17">
        <f t="shared" si="57"/>
        <v>-1.2617078860744813E-2</v>
      </c>
      <c r="BC102" s="17" t="e">
        <f t="shared" si="58"/>
        <v>#REF!</v>
      </c>
      <c r="BD102" s="17" t="e">
        <f t="shared" si="59"/>
        <v>#REF!</v>
      </c>
      <c r="BE102" s="17" t="e">
        <f t="shared" si="60"/>
        <v>#REF!</v>
      </c>
      <c r="BF102" s="28"/>
      <c r="BG102" s="28"/>
    </row>
    <row r="103" spans="1:59" s="26" customFormat="1">
      <c r="A103" s="8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row>
    <row r="107" spans="1:59" s="26" customFormat="1">
      <c r="A107" s="8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row>
    <row r="108" spans="1:59" s="26" customFormat="1">
      <c r="A108" s="8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s="26" customFormat="1">
      <c r="A109" s="8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s="26" customFormat="1">
      <c r="A110" s="8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35"/>
      <c r="AM110" s="1"/>
      <c r="AN110" s="1"/>
      <c r="AO110" s="1"/>
      <c r="AP110" s="1"/>
      <c r="AQ110" s="1"/>
      <c r="AR110" s="1"/>
      <c r="AS110" s="1"/>
      <c r="AT110" s="1"/>
      <c r="AU110" s="1"/>
      <c r="AV110" s="1"/>
      <c r="AW110" s="1"/>
      <c r="AX110" s="1"/>
      <c r="AY110" s="1"/>
      <c r="AZ110" s="1"/>
      <c r="BA110" s="1"/>
      <c r="BB110" s="1"/>
      <c r="BC110" s="1"/>
      <c r="BD110" s="1"/>
      <c r="BE110" s="1"/>
      <c r="BF110" s="1"/>
      <c r="BG110" s="1"/>
    </row>
    <row r="111" spans="1:59" s="26" customFormat="1">
      <c r="A111" s="8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35"/>
      <c r="AM111" s="35"/>
      <c r="AN111" s="1"/>
      <c r="AO111" s="1"/>
      <c r="AP111" s="1"/>
      <c r="AQ111" s="1"/>
      <c r="AR111" s="1"/>
      <c r="AS111" s="1"/>
      <c r="AT111" s="1"/>
      <c r="AU111" s="1"/>
      <c r="AV111" s="1"/>
      <c r="AW111" s="1"/>
      <c r="AX111" s="1"/>
      <c r="AY111" s="1"/>
      <c r="AZ111" s="1"/>
      <c r="BA111" s="1"/>
      <c r="BB111" s="1"/>
      <c r="BC111" s="1"/>
      <c r="BD111" s="1"/>
      <c r="BE111" s="1"/>
      <c r="BF111" s="1"/>
      <c r="BG111" s="1"/>
    </row>
    <row r="112" spans="1:59" s="26" customFormat="1">
      <c r="A112" s="8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35"/>
      <c r="AN112" s="1"/>
      <c r="AO112" s="1"/>
      <c r="AP112" s="1"/>
      <c r="AQ112" s="1"/>
      <c r="AR112" s="1"/>
      <c r="AS112" s="1"/>
      <c r="AT112" s="1"/>
      <c r="AU112" s="1"/>
      <c r="AV112" s="1"/>
      <c r="AW112" s="1"/>
      <c r="AX112" s="1"/>
      <c r="AY112" s="1"/>
      <c r="AZ112" s="1"/>
      <c r="BA112" s="1"/>
      <c r="BB112" s="1"/>
      <c r="BC112" s="1"/>
      <c r="BD112" s="1"/>
      <c r="BE112" s="1"/>
      <c r="BF112" s="1"/>
      <c r="BG112" s="1"/>
    </row>
    <row r="113" spans="1:59" s="26" customFormat="1">
      <c r="A113" s="8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35"/>
      <c r="AN113" s="1"/>
      <c r="AO113" s="1"/>
      <c r="AP113" s="1"/>
      <c r="AQ113" s="1"/>
      <c r="AR113" s="1"/>
      <c r="AS113" s="1"/>
      <c r="AT113" s="1"/>
      <c r="AU113" s="1"/>
      <c r="AV113" s="1"/>
      <c r="AW113" s="1"/>
      <c r="AX113" s="1"/>
      <c r="AY113" s="1"/>
      <c r="AZ113" s="1"/>
      <c r="BA113" s="1"/>
      <c r="BB113" s="1"/>
      <c r="BC113" s="1"/>
      <c r="BD113" s="1"/>
      <c r="BE113" s="1"/>
      <c r="BF113" s="1"/>
      <c r="BG113" s="1"/>
    </row>
    <row r="114" spans="1:59" s="26" customFormat="1">
      <c r="A114" s="81"/>
      <c r="B114" s="81"/>
      <c r="C114" s="81"/>
      <c r="D114" s="81"/>
      <c r="E114" s="81"/>
      <c r="F114" s="81"/>
      <c r="G114" s="81"/>
      <c r="H114" s="81"/>
      <c r="I114" s="81"/>
      <c r="J114" s="81"/>
      <c r="K114" s="81"/>
      <c r="L114" s="81"/>
      <c r="M114" s="81"/>
      <c r="N114" s="81"/>
      <c r="O114" s="81"/>
      <c r="P114" s="81"/>
      <c r="Q114" s="1"/>
      <c r="R114" s="1"/>
      <c r="S114" s="1"/>
      <c r="T114" s="1"/>
      <c r="U114" s="8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row>
    <row r="115" spans="1:59" s="26" customFormat="1">
      <c r="A115" s="8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row>
  </sheetData>
  <mergeCells count="4">
    <mergeCell ref="X13:Y13"/>
    <mergeCell ref="X16:Y16"/>
    <mergeCell ref="X15:Y15"/>
    <mergeCell ref="V1:Y1"/>
  </mergeCells>
  <phoneticPr fontId="9"/>
  <pageMargins left="0.78740157480314965" right="0.78740157480314965" top="0.98425196850393704" bottom="0.98425196850393704" header="0.51181102362204722" footer="0.51181102362204722"/>
  <pageSetup paperSize="9" scale="2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B1:AD54"/>
  <sheetViews>
    <sheetView zoomScale="80" zoomScaleNormal="80" workbookViewId="0"/>
  </sheetViews>
  <sheetFormatPr defaultRowHeight="15.75"/>
  <cols>
    <col min="1" max="1" width="9" style="351" customWidth="1"/>
    <col min="2" max="2" width="4.5" style="350" customWidth="1"/>
    <col min="3" max="3" width="25.5" style="351" customWidth="1"/>
    <col min="4" max="4" width="9.875" style="351" customWidth="1"/>
    <col min="5" max="5" width="7.625" style="351" customWidth="1"/>
    <col min="6" max="6" width="9.875" style="358" customWidth="1"/>
    <col min="7" max="7" width="7.625" style="351" customWidth="1"/>
    <col min="8" max="8" width="9.875" style="351" customWidth="1"/>
    <col min="9" max="9" width="7.625" style="351" customWidth="1"/>
    <col min="10" max="10" width="9.875" style="351" customWidth="1"/>
    <col min="11" max="11" width="7.625" style="351" customWidth="1"/>
    <col min="12" max="14" width="9" style="351"/>
    <col min="15" max="15" width="9" style="351" customWidth="1"/>
    <col min="16" max="19" width="9" style="351"/>
    <col min="20" max="20" width="9" style="351" customWidth="1"/>
    <col min="21" max="16384" width="9" style="351"/>
  </cols>
  <sheetData>
    <row r="1" spans="2:30" s="36" customFormat="1" ht="24" customHeight="1">
      <c r="C1" s="347" t="s">
        <v>70</v>
      </c>
    </row>
    <row r="2" spans="2:30" s="36" customFormat="1" ht="24" customHeight="1">
      <c r="B2" s="347"/>
      <c r="C2" s="849" t="s">
        <v>362</v>
      </c>
      <c r="F2" s="349" t="s">
        <v>302</v>
      </c>
      <c r="U2" s="351"/>
      <c r="V2" s="351"/>
      <c r="W2" s="351"/>
      <c r="X2" s="351"/>
      <c r="Y2" s="351"/>
      <c r="Z2" s="351"/>
      <c r="AA2" s="351"/>
      <c r="AB2" s="351"/>
      <c r="AC2" s="351"/>
      <c r="AD2" s="351"/>
    </row>
    <row r="3" spans="2:30" ht="14.25" thickBot="1">
      <c r="F3" s="352" t="s">
        <v>303</v>
      </c>
    </row>
    <row r="4" spans="2:30" ht="32.25" customHeight="1" thickBot="1">
      <c r="C4" s="353" t="s">
        <v>304</v>
      </c>
      <c r="D4" s="861" t="s">
        <v>305</v>
      </c>
      <c r="E4" s="862"/>
      <c r="F4" s="861" t="s">
        <v>306</v>
      </c>
      <c r="G4" s="862"/>
      <c r="H4" s="863" t="s">
        <v>307</v>
      </c>
      <c r="I4" s="864"/>
    </row>
    <row r="5" spans="2:30" s="9" customFormat="1" ht="32.25">
      <c r="B5" s="84"/>
      <c r="C5" s="730"/>
      <c r="D5" s="731" t="s">
        <v>308</v>
      </c>
      <c r="E5" s="732" t="s">
        <v>309</v>
      </c>
      <c r="F5" s="731" t="s">
        <v>308</v>
      </c>
      <c r="G5" s="732" t="s">
        <v>309</v>
      </c>
      <c r="H5" s="731" t="s">
        <v>308</v>
      </c>
      <c r="I5" s="733" t="s">
        <v>309</v>
      </c>
      <c r="S5" s="1"/>
      <c r="T5" s="1"/>
      <c r="U5" s="1"/>
      <c r="V5" s="1"/>
      <c r="W5" s="1"/>
      <c r="X5" s="1"/>
      <c r="Y5" s="1"/>
      <c r="Z5" s="1"/>
      <c r="AA5" s="1"/>
      <c r="AB5" s="1"/>
    </row>
    <row r="6" spans="2:30" s="1" customFormat="1" ht="15" customHeight="1">
      <c r="B6" s="81"/>
      <c r="C6" s="354" t="s">
        <v>282</v>
      </c>
      <c r="D6" s="82">
        <f>'2.CO2-Sector'!$AP$41*1000</f>
        <v>423102.77976168954</v>
      </c>
      <c r="E6" s="721">
        <f t="shared" ref="E6:E13" si="0">D6/D$14</f>
        <v>0.32761461816644588</v>
      </c>
      <c r="F6" s="82">
        <f>'2.CO2-Sector'!$AX$41*1000</f>
        <v>525638.684645553</v>
      </c>
      <c r="G6" s="721">
        <f>F6/F14</f>
        <v>0.39936040096450431</v>
      </c>
      <c r="H6" s="82">
        <f>'2.CO2-Sector'!$BB41*1000</f>
        <v>493213.60574247251</v>
      </c>
      <c r="I6" s="720">
        <f>H6/H14</f>
        <v>0.41399961357467463</v>
      </c>
    </row>
    <row r="7" spans="2:30" s="1" customFormat="1" ht="15" customHeight="1">
      <c r="B7" s="81"/>
      <c r="C7" s="354" t="s">
        <v>283</v>
      </c>
      <c r="D7" s="82">
        <f>'2.CO2-Sector'!$AP$42*1000</f>
        <v>366550.84383843467</v>
      </c>
      <c r="E7" s="721">
        <f t="shared" si="0"/>
        <v>0.28382563407018013</v>
      </c>
      <c r="F7" s="82">
        <f>'2.CO2-Sector'!$AX$42*1000</f>
        <v>331883.18343819666</v>
      </c>
      <c r="G7" s="721">
        <f>F7/F14</f>
        <v>0.25215229602179867</v>
      </c>
      <c r="H7" s="82">
        <f>'2.CO2-Sector'!$BB42*1000</f>
        <v>295961.91479004192</v>
      </c>
      <c r="I7" s="720">
        <f>H7/H14</f>
        <v>0.24842809875742802</v>
      </c>
    </row>
    <row r="8" spans="2:30" s="1" customFormat="1" ht="15" customHeight="1">
      <c r="B8" s="81"/>
      <c r="C8" s="354" t="s">
        <v>284</v>
      </c>
      <c r="D8" s="82">
        <f>'2.CO2-Sector'!$AP$43*1000</f>
        <v>237322.94989517998</v>
      </c>
      <c r="E8" s="721">
        <f t="shared" si="0"/>
        <v>0.18376260173907746</v>
      </c>
      <c r="F8" s="82">
        <f>'2.CO2-Sector'!$AX$43*1000</f>
        <v>214801.80955959417</v>
      </c>
      <c r="G8" s="721">
        <f>F8/F14</f>
        <v>0.16319829437870573</v>
      </c>
      <c r="H8" s="82">
        <f>'2.CO2-Sector'!$BB43*1000</f>
        <v>204870.82147498737</v>
      </c>
      <c r="I8" s="720">
        <f>H8/H14</f>
        <v>0.17196695293044517</v>
      </c>
    </row>
    <row r="9" spans="2:30" s="1" customFormat="1" ht="15" customHeight="1">
      <c r="B9" s="81"/>
      <c r="C9" s="354" t="s">
        <v>285</v>
      </c>
      <c r="D9" s="82">
        <f>'2.CO2-Sector'!$AP$44*1000</f>
        <v>102324.9945973829</v>
      </c>
      <c r="E9" s="721">
        <f t="shared" si="0"/>
        <v>7.9231727224262125E-2</v>
      </c>
      <c r="F9" s="82">
        <f>'2.CO2-Sector'!$AX$44*1000</f>
        <v>102653.28099378441</v>
      </c>
      <c r="G9" s="721">
        <f>F9/F14</f>
        <v>7.7992082119381551E-2</v>
      </c>
      <c r="H9" s="82">
        <f>'2.CO2-Sector'!$BB44*1000</f>
        <v>58756.427662914619</v>
      </c>
      <c r="I9" s="720">
        <f>H9/H14</f>
        <v>4.9319682312608679E-2</v>
      </c>
    </row>
    <row r="10" spans="2:30" s="1" customFormat="1" ht="15" customHeight="1">
      <c r="B10" s="81"/>
      <c r="C10" s="354" t="s">
        <v>286</v>
      </c>
      <c r="D10" s="82">
        <f>'2.CO2-Sector'!$AP$45*1000</f>
        <v>70395.478550084488</v>
      </c>
      <c r="E10" s="721">
        <f t="shared" si="0"/>
        <v>5.4508239909981319E-2</v>
      </c>
      <c r="F10" s="82">
        <f>'2.CO2-Sector'!$AX$45*1000</f>
        <v>60326.90798148224</v>
      </c>
      <c r="G10" s="721">
        <f>F10/F14</f>
        <v>4.5834104041789205E-2</v>
      </c>
      <c r="H10" s="82">
        <f>'2.CO2-Sector'!$BB45*1000</f>
        <v>59271.405151929081</v>
      </c>
      <c r="I10" s="720">
        <f>H10/H14</f>
        <v>4.9751950358277647E-2</v>
      </c>
    </row>
    <row r="11" spans="2:30" s="1" customFormat="1" ht="15" customHeight="1">
      <c r="B11" s="81"/>
      <c r="C11" s="354" t="s">
        <v>287</v>
      </c>
      <c r="D11" s="82">
        <f>'2.CO2-Sector'!$AP$46*1000</f>
        <v>55636.544033751554</v>
      </c>
      <c r="E11" s="721">
        <f t="shared" si="0"/>
        <v>4.3080182881295719E-2</v>
      </c>
      <c r="F11" s="82">
        <f>'2.CO2-Sector'!$AX$46*1000</f>
        <v>48037.589020943211</v>
      </c>
      <c r="G11" s="721">
        <f>F11/F14</f>
        <v>3.6497144089971713E-2</v>
      </c>
      <c r="H11" s="82">
        <f>'2.CO2-Sector'!$BB46*1000</f>
        <v>46220.65721162362</v>
      </c>
      <c r="I11" s="720">
        <f>H11/H14</f>
        <v>3.8797255391958989E-2</v>
      </c>
    </row>
    <row r="12" spans="2:30" s="1" customFormat="1" ht="15" customHeight="1">
      <c r="B12" s="81"/>
      <c r="C12" s="354" t="s">
        <v>288</v>
      </c>
      <c r="D12" s="82">
        <f>'2.CO2-Sector'!$AP$47*1000</f>
        <v>31654.769528503184</v>
      </c>
      <c r="E12" s="721">
        <f t="shared" si="0"/>
        <v>2.4510747100429321E-2</v>
      </c>
      <c r="F12" s="82">
        <f>'2.CO2-Sector'!$AX$47*1000</f>
        <v>29380.590594684025</v>
      </c>
      <c r="G12" s="721">
        <f>F12/F14</f>
        <v>2.2322262008510684E-2</v>
      </c>
      <c r="H12" s="82">
        <f>'2.CO2-Sector'!$BB47*1000</f>
        <v>29839.034082539307</v>
      </c>
      <c r="I12" s="720">
        <f>H12/H14</f>
        <v>2.5046650043273583E-2</v>
      </c>
    </row>
    <row r="13" spans="2:30" s="1" customFormat="1" ht="15" customHeight="1" thickBot="1">
      <c r="B13" s="81"/>
      <c r="C13" s="355" t="s">
        <v>289</v>
      </c>
      <c r="D13" s="96">
        <f>'2.CO2-Sector'!$AP$48*1000</f>
        <v>4476.5387963071853</v>
      </c>
      <c r="E13" s="827">
        <f t="shared" si="0"/>
        <v>3.4662489083279084E-3</v>
      </c>
      <c r="F13" s="96">
        <f>'2.CO2-Sector'!$AX$48*1000</f>
        <v>3479.2681075728951</v>
      </c>
      <c r="G13" s="827">
        <f>F13/F14</f>
        <v>2.6434163753382696E-3</v>
      </c>
      <c r="H13" s="96">
        <f>'2.CO2-Sector'!$BB48*1000</f>
        <v>3204.4578104774414</v>
      </c>
      <c r="I13" s="812">
        <f>H13/H14</f>
        <v>2.6897966313336155E-3</v>
      </c>
    </row>
    <row r="14" spans="2:30" thickTop="1" thickBot="1">
      <c r="C14" s="356" t="s">
        <v>290</v>
      </c>
      <c r="D14" s="95">
        <f>'2.CO2-Sector'!$AP$49*1000</f>
        <v>1291464.8990013336</v>
      </c>
      <c r="E14" s="184">
        <f>SUM(E6:E13)</f>
        <v>0.99999999999999978</v>
      </c>
      <c r="F14" s="95">
        <f>'2.CO2-Sector'!$AX$49*1000</f>
        <v>1316201.3143418105</v>
      </c>
      <c r="G14" s="184">
        <f>SUM(G6:G13)</f>
        <v>1.0000000000000002</v>
      </c>
      <c r="H14" s="557">
        <f>'2.CO2-Sector'!$BB$49*1000</f>
        <v>1191338.3239269855</v>
      </c>
      <c r="I14" s="184">
        <f>SUM(I6:I13)</f>
        <v>1.0000000000000002</v>
      </c>
    </row>
    <row r="15" spans="2:30" ht="7.5" customHeight="1">
      <c r="B15" s="357"/>
      <c r="C15" s="43"/>
      <c r="D15" s="43"/>
      <c r="E15" s="43"/>
      <c r="F15" s="351"/>
    </row>
    <row r="16" spans="2:30" ht="6" customHeight="1" thickBot="1">
      <c r="D16" s="358"/>
      <c r="F16" s="351"/>
    </row>
    <row r="17" spans="2:10" ht="31.5" customHeight="1" thickBot="1">
      <c r="C17" s="353" t="s">
        <v>310</v>
      </c>
      <c r="D17" s="861" t="s">
        <v>305</v>
      </c>
      <c r="E17" s="862"/>
      <c r="F17" s="861" t="s">
        <v>306</v>
      </c>
      <c r="G17" s="862"/>
      <c r="H17" s="863" t="s">
        <v>307</v>
      </c>
      <c r="I17" s="864"/>
    </row>
    <row r="18" spans="2:10" ht="32.25">
      <c r="C18" s="730"/>
      <c r="D18" s="731" t="s">
        <v>308</v>
      </c>
      <c r="E18" s="732" t="s">
        <v>309</v>
      </c>
      <c r="F18" s="731" t="s">
        <v>308</v>
      </c>
      <c r="G18" s="732" t="s">
        <v>309</v>
      </c>
      <c r="H18" s="731" t="s">
        <v>308</v>
      </c>
      <c r="I18" s="733" t="s">
        <v>309</v>
      </c>
    </row>
    <row r="19" spans="2:10" ht="15" customHeight="1">
      <c r="B19" s="359"/>
      <c r="C19" s="354" t="s">
        <v>311</v>
      </c>
      <c r="D19" s="82">
        <f>('3.Allocated_CO2-Sector'!$AP$41+'3.Allocated_CO2-Sector'!$AP$42)*1000</f>
        <v>95943.142521392481</v>
      </c>
      <c r="E19" s="721">
        <f t="shared" ref="E19:E26" si="1">D19/D$27</f>
        <v>7.4290166612800357E-2</v>
      </c>
      <c r="F19" s="82">
        <f>('3.Allocated_CO2-Sector'!$AX$41+'3.Allocated_CO2-Sector'!$AX$42)*1000</f>
        <v>100958.87295725552</v>
      </c>
      <c r="G19" s="721">
        <f>F19/F27</f>
        <v>7.6704734949867279E-2</v>
      </c>
      <c r="H19" s="82">
        <f>('3.Allocated_CO2-Sector'!$BB$41+'3.Allocated_CO2-Sector'!$BB$42)*1000</f>
        <v>92334.256278660469</v>
      </c>
      <c r="I19" s="720">
        <f>(H19:H19)/H27</f>
        <v>7.7504647021092082E-2</v>
      </c>
    </row>
    <row r="20" spans="2:10" ht="15" customHeight="1">
      <c r="B20" s="359"/>
      <c r="C20" s="354" t="s">
        <v>283</v>
      </c>
      <c r="D20" s="82">
        <f>'3.Allocated_CO2-Sector'!$AP$43*1000</f>
        <v>468521.18695440626</v>
      </c>
      <c r="E20" s="721">
        <f t="shared" si="1"/>
        <v>0.36278274950926276</v>
      </c>
      <c r="F20" s="82">
        <f>'3.Allocated_CO2-Sector'!$AX$43*1000</f>
        <v>466019.00440857705</v>
      </c>
      <c r="G20" s="721">
        <f>F20/F27</f>
        <v>0.35406362182643619</v>
      </c>
      <c r="H20" s="82">
        <f>'3.Allocated_CO2-Sector'!$BB43*1000</f>
        <v>412564.44238575373</v>
      </c>
      <c r="I20" s="720">
        <f>H20/H27</f>
        <v>0.34630334146040526</v>
      </c>
    </row>
    <row r="21" spans="2:10" ht="15" customHeight="1">
      <c r="B21" s="359"/>
      <c r="C21" s="354" t="s">
        <v>284</v>
      </c>
      <c r="D21" s="82">
        <f>'3.Allocated_CO2-Sector'!$AP$44*1000</f>
        <v>244161.25720802217</v>
      </c>
      <c r="E21" s="721">
        <f t="shared" si="1"/>
        <v>0.1890576022599047</v>
      </c>
      <c r="F21" s="82">
        <f>'3.Allocated_CO2-Sector'!$AX$44*1000</f>
        <v>224198.67117021189</v>
      </c>
      <c r="G21" s="721">
        <f>F21/F27</f>
        <v>0.17033767458462565</v>
      </c>
      <c r="H21" s="82">
        <f>'3.Allocated_CO2-Sector'!$BB44*1000</f>
        <v>213222.69575314276</v>
      </c>
      <c r="I21" s="720">
        <f>H21/H27</f>
        <v>0.178977450377237</v>
      </c>
    </row>
    <row r="22" spans="2:10" ht="15" customHeight="1">
      <c r="B22" s="359"/>
      <c r="C22" s="354" t="s">
        <v>285</v>
      </c>
      <c r="D22" s="82">
        <f>'3.Allocated_CO2-Sector'!$AP$45*1000</f>
        <v>220589.20888796609</v>
      </c>
      <c r="E22" s="721">
        <f t="shared" si="1"/>
        <v>0.17080542340604354</v>
      </c>
      <c r="F22" s="82">
        <f>'3.Allocated_CO2-Sector'!$AX$45*1000</f>
        <v>236296.51308849381</v>
      </c>
      <c r="G22" s="721">
        <f>F22/F27</f>
        <v>0.17952915751847431</v>
      </c>
      <c r="H22" s="82">
        <f>'3.Allocated_CO2-Sector'!$BB45*1000</f>
        <v>205777.47240240368</v>
      </c>
      <c r="I22" s="720">
        <f>H22/H27</f>
        <v>0.17272798857347541</v>
      </c>
    </row>
    <row r="23" spans="2:10" ht="15" customHeight="1">
      <c r="B23" s="359"/>
      <c r="C23" s="354" t="s">
        <v>286</v>
      </c>
      <c r="D23" s="82">
        <f>'3.Allocated_CO2-Sector'!$AP$46*1000</f>
        <v>170482.25107098461</v>
      </c>
      <c r="E23" s="721">
        <f t="shared" si="1"/>
        <v>0.13200687932193544</v>
      </c>
      <c r="F23" s="82">
        <f>'3.Allocated_CO2-Sector'!$AX$46*1000</f>
        <v>207830.80499407212</v>
      </c>
      <c r="G23" s="721">
        <f>F23/F27</f>
        <v>0.15790198864677593</v>
      </c>
      <c r="H23" s="82">
        <f>'3.Allocated_CO2-Sector'!$BB46*1000</f>
        <v>188175.30800238487</v>
      </c>
      <c r="I23" s="720">
        <f>H23/H27</f>
        <v>0.15795287050122442</v>
      </c>
    </row>
    <row r="24" spans="2:10" ht="15" customHeight="1">
      <c r="C24" s="354" t="s">
        <v>287</v>
      </c>
      <c r="D24" s="82">
        <f>'3.Allocated_CO2-Sector'!$AP$47*1000</f>
        <v>55636.544033751554</v>
      </c>
      <c r="E24" s="721">
        <f t="shared" si="1"/>
        <v>4.3080182881295712E-2</v>
      </c>
      <c r="F24" s="82">
        <f>'3.Allocated_CO2-Sector'!$AX$47*1000</f>
        <v>48037.589020943211</v>
      </c>
      <c r="G24" s="721">
        <f>F24/F27</f>
        <v>3.6497144089971713E-2</v>
      </c>
      <c r="H24" s="82">
        <f>'3.Allocated_CO2-Sector'!$BB47*1000</f>
        <v>46220.65721162362</v>
      </c>
      <c r="I24" s="720">
        <f>H24/H27</f>
        <v>3.8797255391958989E-2</v>
      </c>
    </row>
    <row r="25" spans="2:10" ht="15" customHeight="1">
      <c r="B25" s="359"/>
      <c r="C25" s="354" t="s">
        <v>288</v>
      </c>
      <c r="D25" s="82">
        <f>'3.Allocated_CO2-Sector'!$AP$48*1000</f>
        <v>31654.769528503184</v>
      </c>
      <c r="E25" s="721">
        <f t="shared" si="1"/>
        <v>2.4510747100429317E-2</v>
      </c>
      <c r="F25" s="82">
        <f>'3.Allocated_CO2-Sector'!$AX$48*1000</f>
        <v>29380.590594684025</v>
      </c>
      <c r="G25" s="721">
        <f>F25/F27</f>
        <v>2.2322262008510684E-2</v>
      </c>
      <c r="H25" s="82">
        <f>'3.Allocated_CO2-Sector'!$BB48*1000</f>
        <v>29839.034082539307</v>
      </c>
      <c r="I25" s="720">
        <f>H25/H27</f>
        <v>2.5046650043273583E-2</v>
      </c>
    </row>
    <row r="26" spans="2:10" ht="15" customHeight="1" thickBot="1">
      <c r="C26" s="355" t="s">
        <v>289</v>
      </c>
      <c r="D26" s="96">
        <f>'3.Allocated_CO2-Sector'!$AP$49*1000</f>
        <v>4476.5387963071853</v>
      </c>
      <c r="E26" s="827">
        <f t="shared" si="1"/>
        <v>3.466248908327908E-3</v>
      </c>
      <c r="F26" s="96">
        <f>'3.Allocated_CO2-Sector'!$AX$49*1000</f>
        <v>3479.2681075728951</v>
      </c>
      <c r="G26" s="827">
        <f>F26/F27</f>
        <v>2.6434163753382696E-3</v>
      </c>
      <c r="H26" s="96">
        <f>'3.Allocated_CO2-Sector'!$BB49*1000</f>
        <v>3204.4578104774414</v>
      </c>
      <c r="I26" s="812">
        <f>H26/H27</f>
        <v>2.6897966313336155E-3</v>
      </c>
    </row>
    <row r="27" spans="2:10" ht="15.75" customHeight="1" thickTop="1" thickBot="1">
      <c r="C27" s="356" t="s">
        <v>290</v>
      </c>
      <c r="D27" s="95">
        <f>'3.Allocated_CO2-Sector'!$AP$50*1000</f>
        <v>1291464.8990013339</v>
      </c>
      <c r="E27" s="184">
        <f>SUM(E19:E26)</f>
        <v>0.99999999999999978</v>
      </c>
      <c r="F27" s="95">
        <f>'3.Allocated_CO2-Sector'!$AX$50*1000</f>
        <v>1316201.3143418105</v>
      </c>
      <c r="G27" s="184">
        <f>SUM(G19:G26)</f>
        <v>1</v>
      </c>
      <c r="H27" s="557">
        <f>'3.Allocated_CO2-Sector'!$BB50*1000</f>
        <v>1191338.3239269855</v>
      </c>
      <c r="I27" s="184">
        <f>SUM(I19:I26)</f>
        <v>1.0000000000000002</v>
      </c>
    </row>
    <row r="28" spans="2:10">
      <c r="C28" s="351" t="s">
        <v>312</v>
      </c>
    </row>
    <row r="29" spans="2:10">
      <c r="J29" s="351" t="s">
        <v>313</v>
      </c>
    </row>
    <row r="33" spans="2:18" ht="12.75">
      <c r="B33" s="351"/>
      <c r="F33" s="351"/>
    </row>
    <row r="34" spans="2:18">
      <c r="B34" s="351"/>
      <c r="F34" s="351"/>
      <c r="R34" s="358"/>
    </row>
    <row r="35" spans="2:18" ht="12.75">
      <c r="B35" s="351"/>
      <c r="F35" s="351"/>
    </row>
    <row r="36" spans="2:18" ht="12.75">
      <c r="B36" s="351"/>
      <c r="F36" s="351"/>
    </row>
    <row r="37" spans="2:18" ht="12.75">
      <c r="B37" s="351"/>
      <c r="F37" s="351"/>
    </row>
    <row r="38" spans="2:18" ht="12.75">
      <c r="B38" s="351"/>
      <c r="F38" s="351"/>
    </row>
    <row r="39" spans="2:18" ht="12.75">
      <c r="B39" s="351"/>
      <c r="F39" s="351"/>
    </row>
    <row r="40" spans="2:18" ht="12.75">
      <c r="B40" s="351"/>
      <c r="F40" s="351"/>
    </row>
    <row r="41" spans="2:18" ht="12.75">
      <c r="B41" s="351"/>
      <c r="F41" s="351"/>
    </row>
    <row r="42" spans="2:18" ht="12.75">
      <c r="B42" s="351"/>
      <c r="F42" s="351"/>
    </row>
    <row r="43" spans="2:18" ht="12.75">
      <c r="B43" s="351"/>
      <c r="F43" s="351"/>
    </row>
    <row r="44" spans="2:18" ht="12.75">
      <c r="B44" s="351"/>
      <c r="F44" s="351"/>
    </row>
    <row r="45" spans="2:18" ht="12.75">
      <c r="B45" s="351"/>
      <c r="F45" s="351"/>
    </row>
    <row r="46" spans="2:18" ht="12.75">
      <c r="B46" s="351"/>
      <c r="F46" s="351"/>
    </row>
    <row r="47" spans="2:18" ht="12.75">
      <c r="B47" s="351"/>
      <c r="F47" s="351"/>
    </row>
    <row r="48" spans="2:18" ht="12.75">
      <c r="B48" s="351"/>
      <c r="F48" s="351"/>
    </row>
    <row r="49" spans="2:6" ht="12.75">
      <c r="B49" s="351"/>
      <c r="F49" s="351"/>
    </row>
    <row r="50" spans="2:6" ht="12.75">
      <c r="B50" s="351"/>
      <c r="F50" s="351"/>
    </row>
    <row r="51" spans="2:6" ht="12.75">
      <c r="B51" s="351"/>
      <c r="F51" s="351"/>
    </row>
    <row r="52" spans="2:6" ht="12.75">
      <c r="B52" s="351"/>
      <c r="F52" s="351"/>
    </row>
    <row r="53" spans="2:6" ht="12.75">
      <c r="B53" s="351"/>
      <c r="F53" s="351"/>
    </row>
    <row r="54" spans="2:6" ht="12.75">
      <c r="B54" s="351"/>
      <c r="F54" s="351"/>
    </row>
  </sheetData>
  <mergeCells count="6">
    <mergeCell ref="D4:E4"/>
    <mergeCell ref="F4:G4"/>
    <mergeCell ref="H4:I4"/>
    <mergeCell ref="D17:E17"/>
    <mergeCell ref="F17:G17"/>
    <mergeCell ref="H17:I17"/>
  </mergeCells>
  <phoneticPr fontId="9"/>
  <pageMargins left="0.78740157480314965" right="0.78740157480314965" top="0.98425196850393704" bottom="0.98425196850393704" header="0.51181102362204722" footer="0.51181102362204722"/>
  <pageSetup paperSize="9" scale="31"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BP55"/>
  <sheetViews>
    <sheetView zoomScale="80" zoomScaleNormal="80" workbookViewId="0">
      <pane xSplit="26" ySplit="4" topLeftCell="AP5" activePane="bottomRight" state="frozen"/>
      <selection pane="topRight" activeCell="AA1" sqref="AA1"/>
      <selection pane="bottomLeft" activeCell="A5" sqref="A5"/>
      <selection pane="bottomRight" activeCell="AP5" sqref="AP5"/>
    </sheetView>
  </sheetViews>
  <sheetFormatPr defaultColWidth="9.625" defaultRowHeight="14.25"/>
  <cols>
    <col min="1" max="1" width="1.625" style="84" customWidth="1"/>
    <col min="2" max="22" width="1.625" style="84" hidden="1" customWidth="1"/>
    <col min="23" max="23" width="2.375" style="9" hidden="1" customWidth="1"/>
    <col min="24" max="24" width="1.625" style="84" customWidth="1"/>
    <col min="25" max="25" width="27.875" style="9" customWidth="1"/>
    <col min="26" max="26" width="7.5" style="9" hidden="1" customWidth="1"/>
    <col min="27" max="53" width="7.5" style="9" customWidth="1"/>
    <col min="54" max="54" width="7.625" style="9" customWidth="1"/>
    <col min="55" max="57" width="7.625" style="9" hidden="1" customWidth="1"/>
    <col min="58" max="58" width="9.375" style="9" customWidth="1"/>
    <col min="59" max="60" width="9.125" style="9" customWidth="1"/>
    <col min="61" max="66" width="9.625" style="9" customWidth="1"/>
    <col min="67" max="67" width="9.125" style="9" customWidth="1"/>
    <col min="68" max="68" width="9" style="9" customWidth="1"/>
    <col min="69" max="16384" width="9.625" style="9"/>
  </cols>
  <sheetData>
    <row r="1" spans="1:68" ht="23.25">
      <c r="A1" s="341"/>
      <c r="Y1" s="341" t="s">
        <v>69</v>
      </c>
    </row>
    <row r="2" spans="1:68" ht="18">
      <c r="Y2" s="838" t="str">
        <f>'0.Contents'!C2</f>
        <v>＜速報値＞</v>
      </c>
    </row>
    <row r="3" spans="1:68" ht="18.75">
      <c r="Y3" s="84" t="s">
        <v>314</v>
      </c>
      <c r="BI3" s="44"/>
    </row>
    <row r="4" spans="1:68" ht="25.5">
      <c r="Y4" s="727"/>
      <c r="Z4" s="728"/>
      <c r="AA4" s="727">
        <v>1990</v>
      </c>
      <c r="AB4" s="727">
        <f t="shared" ref="AB4:BA4" si="0">AA4+1</f>
        <v>1991</v>
      </c>
      <c r="AC4" s="727">
        <f t="shared" si="0"/>
        <v>1992</v>
      </c>
      <c r="AD4" s="727">
        <f t="shared" si="0"/>
        <v>1993</v>
      </c>
      <c r="AE4" s="727">
        <f t="shared" si="0"/>
        <v>1994</v>
      </c>
      <c r="AF4" s="727">
        <f t="shared" si="0"/>
        <v>1995</v>
      </c>
      <c r="AG4" s="727">
        <f t="shared" si="0"/>
        <v>1996</v>
      </c>
      <c r="AH4" s="727">
        <f t="shared" si="0"/>
        <v>1997</v>
      </c>
      <c r="AI4" s="727">
        <f t="shared" si="0"/>
        <v>1998</v>
      </c>
      <c r="AJ4" s="727">
        <f t="shared" si="0"/>
        <v>1999</v>
      </c>
      <c r="AK4" s="727">
        <f t="shared" si="0"/>
        <v>2000</v>
      </c>
      <c r="AL4" s="727">
        <f t="shared" si="0"/>
        <v>2001</v>
      </c>
      <c r="AM4" s="727">
        <f t="shared" si="0"/>
        <v>2002</v>
      </c>
      <c r="AN4" s="727">
        <f t="shared" si="0"/>
        <v>2003</v>
      </c>
      <c r="AO4" s="727">
        <f t="shared" si="0"/>
        <v>2004</v>
      </c>
      <c r="AP4" s="727">
        <f t="shared" si="0"/>
        <v>2005</v>
      </c>
      <c r="AQ4" s="727">
        <f t="shared" si="0"/>
        <v>2006</v>
      </c>
      <c r="AR4" s="727">
        <f t="shared" si="0"/>
        <v>2007</v>
      </c>
      <c r="AS4" s="727">
        <f t="shared" si="0"/>
        <v>2008</v>
      </c>
      <c r="AT4" s="727">
        <f t="shared" si="0"/>
        <v>2009</v>
      </c>
      <c r="AU4" s="727">
        <f t="shared" si="0"/>
        <v>2010</v>
      </c>
      <c r="AV4" s="727">
        <f t="shared" si="0"/>
        <v>2011</v>
      </c>
      <c r="AW4" s="727">
        <f t="shared" si="0"/>
        <v>2012</v>
      </c>
      <c r="AX4" s="727">
        <f t="shared" si="0"/>
        <v>2013</v>
      </c>
      <c r="AY4" s="727">
        <f t="shared" si="0"/>
        <v>2014</v>
      </c>
      <c r="AZ4" s="727">
        <f t="shared" si="0"/>
        <v>2015</v>
      </c>
      <c r="BA4" s="727">
        <f t="shared" si="0"/>
        <v>2016</v>
      </c>
      <c r="BB4" s="729" t="s">
        <v>196</v>
      </c>
      <c r="BC4" s="37" t="e">
        <f t="shared" ref="BC4" si="1">BB4+1</f>
        <v>#VALUE!</v>
      </c>
      <c r="BD4" s="10" t="e">
        <f t="shared" ref="BD4" si="2">BC4+1</f>
        <v>#VALUE!</v>
      </c>
      <c r="BE4" s="10" t="e">
        <f t="shared" ref="BE4" si="3">BD4+1</f>
        <v>#VALUE!</v>
      </c>
    </row>
    <row r="5" spans="1:68">
      <c r="Y5" s="342" t="s">
        <v>315</v>
      </c>
      <c r="Z5" s="11"/>
      <c r="AA5" s="11">
        <v>25479.576692380899</v>
      </c>
      <c r="AB5" s="11">
        <v>24907.141861517248</v>
      </c>
      <c r="AC5" s="11">
        <v>26258.128490388084</v>
      </c>
      <c r="AD5" s="11">
        <v>22984.912194411474</v>
      </c>
      <c r="AE5" s="11">
        <v>26968.327717776941</v>
      </c>
      <c r="AF5" s="11">
        <v>26015.360524529558</v>
      </c>
      <c r="AG5" s="11">
        <v>25407.190679620642</v>
      </c>
      <c r="AH5" s="11">
        <v>25168.578203634606</v>
      </c>
      <c r="AI5" s="11">
        <v>23926.808845263356</v>
      </c>
      <c r="AJ5" s="11">
        <v>24154.340384360654</v>
      </c>
      <c r="AK5" s="11">
        <v>24563.089963211034</v>
      </c>
      <c r="AL5" s="11">
        <v>24339.03781390427</v>
      </c>
      <c r="AM5" s="11">
        <v>24484.986425424646</v>
      </c>
      <c r="AN5" s="11">
        <v>23369.576134662671</v>
      </c>
      <c r="AO5" s="11">
        <v>24658.273940909476</v>
      </c>
      <c r="AP5" s="11">
        <v>24704.199905846497</v>
      </c>
      <c r="AQ5" s="11">
        <v>24486.448476368656</v>
      </c>
      <c r="AR5" s="11">
        <v>25079.084574032055</v>
      </c>
      <c r="AS5" s="11">
        <v>25184.047246540707</v>
      </c>
      <c r="AT5" s="11">
        <v>24742.492208344869</v>
      </c>
      <c r="AU5" s="11">
        <v>25591.57210303978</v>
      </c>
      <c r="AV5" s="11">
        <v>25190.72238120218</v>
      </c>
      <c r="AW5" s="11">
        <v>24593.384782885016</v>
      </c>
      <c r="AX5" s="11">
        <v>24564.595201483429</v>
      </c>
      <c r="AY5" s="11">
        <v>24198.741329008761</v>
      </c>
      <c r="AZ5" s="11">
        <v>23648.704854721964</v>
      </c>
      <c r="BA5" s="11">
        <v>23549.178778344871</v>
      </c>
      <c r="BB5" s="11">
        <v>23464.650368583516</v>
      </c>
      <c r="BC5" s="11" t="e">
        <f>#REF!</f>
        <v>#REF!</v>
      </c>
      <c r="BD5" s="11" t="e">
        <f>#REF!</f>
        <v>#REF!</v>
      </c>
      <c r="BE5" s="11" t="e">
        <f>#REF!</f>
        <v>#REF!</v>
      </c>
      <c r="BI5" s="49"/>
    </row>
    <row r="6" spans="1:68">
      <c r="Y6" s="342" t="s">
        <v>316</v>
      </c>
      <c r="Z6" s="11"/>
      <c r="AA6" s="11">
        <v>12483.844640396632</v>
      </c>
      <c r="AB6" s="11">
        <v>12343.885663116731</v>
      </c>
      <c r="AC6" s="11">
        <v>12311.78750726002</v>
      </c>
      <c r="AD6" s="11">
        <v>12116.560895807079</v>
      </c>
      <c r="AE6" s="11">
        <v>11950.896723924812</v>
      </c>
      <c r="AF6" s="11">
        <v>11669.693992613369</v>
      </c>
      <c r="AG6" s="11">
        <v>11398.452364969993</v>
      </c>
      <c r="AH6" s="11">
        <v>11087.71720698822</v>
      </c>
      <c r="AI6" s="11">
        <v>10713.205275172342</v>
      </c>
      <c r="AJ6" s="11">
        <v>10380.727003396569</v>
      </c>
      <c r="AK6" s="11">
        <v>10073.602034092059</v>
      </c>
      <c r="AL6" s="11">
        <v>9546.8866326367206</v>
      </c>
      <c r="AM6" s="11">
        <v>9221.6107312514341</v>
      </c>
      <c r="AN6" s="11">
        <v>8913.3942049684119</v>
      </c>
      <c r="AO6" s="11">
        <v>8561.6327482894176</v>
      </c>
      <c r="AP6" s="11">
        <v>8216.7044050693512</v>
      </c>
      <c r="AQ6" s="11">
        <v>7870.2645367001733</v>
      </c>
      <c r="AR6" s="11">
        <v>7527.8356368205759</v>
      </c>
      <c r="AS6" s="11">
        <v>7192.762838016266</v>
      </c>
      <c r="AT6" s="11">
        <v>6836.6617040475521</v>
      </c>
      <c r="AU6" s="11">
        <v>6474.2319422774699</v>
      </c>
      <c r="AV6" s="11">
        <v>6208.2589887857494</v>
      </c>
      <c r="AW6" s="11">
        <v>5964.4438795201349</v>
      </c>
      <c r="AX6" s="11">
        <v>5743.7511100134298</v>
      </c>
      <c r="AY6" s="11">
        <v>5506.9602140640682</v>
      </c>
      <c r="AZ6" s="11">
        <v>5276.3922009484077</v>
      </c>
      <c r="BA6" s="11">
        <v>5066.7483150759863</v>
      </c>
      <c r="BB6" s="11">
        <v>4907.6339631782021</v>
      </c>
      <c r="BC6" s="11" t="e">
        <f>#REF!</f>
        <v>#REF!</v>
      </c>
      <c r="BD6" s="11" t="e">
        <f>#REF!</f>
        <v>#REF!</v>
      </c>
      <c r="BE6" s="11" t="e">
        <f>#REF!</f>
        <v>#REF!</v>
      </c>
      <c r="BI6" s="49"/>
    </row>
    <row r="7" spans="1:68">
      <c r="Y7" s="342" t="s">
        <v>317</v>
      </c>
      <c r="Z7" s="11"/>
      <c r="AA7" s="11">
        <v>1341.5487461631337</v>
      </c>
      <c r="AB7" s="11">
        <v>1336.4825490744254</v>
      </c>
      <c r="AC7" s="11">
        <v>1326.9946878969274</v>
      </c>
      <c r="AD7" s="11">
        <v>1345.0689851377658</v>
      </c>
      <c r="AE7" s="11">
        <v>1339.506939287882</v>
      </c>
      <c r="AF7" s="11">
        <v>1369.859585092277</v>
      </c>
      <c r="AG7" s="11">
        <v>1375.6708486950874</v>
      </c>
      <c r="AH7" s="11">
        <v>1298.6226146091476</v>
      </c>
      <c r="AI7" s="11">
        <v>1249.399491086632</v>
      </c>
      <c r="AJ7" s="11">
        <v>1255.4064744783059</v>
      </c>
      <c r="AK7" s="11">
        <v>1252.0068812214856</v>
      </c>
      <c r="AL7" s="11">
        <v>1203.7059119697017</v>
      </c>
      <c r="AM7" s="11">
        <v>1314.1433803939435</v>
      </c>
      <c r="AN7" s="11">
        <v>1327.3533422032322</v>
      </c>
      <c r="AO7" s="11">
        <v>1499.8836346251912</v>
      </c>
      <c r="AP7" s="11">
        <v>1600.3458274467348</v>
      </c>
      <c r="AQ7" s="11">
        <v>1665.2266187652529</v>
      </c>
      <c r="AR7" s="11">
        <v>1729.6738590584275</v>
      </c>
      <c r="AS7" s="11">
        <v>1672.8554983873796</v>
      </c>
      <c r="AT7" s="11">
        <v>1588.9155751162707</v>
      </c>
      <c r="AU7" s="11">
        <v>1738.2549444825686</v>
      </c>
      <c r="AV7" s="11">
        <v>1374.5487256091617</v>
      </c>
      <c r="AW7" s="11">
        <v>1400.4699413940884</v>
      </c>
      <c r="AX7" s="11">
        <v>1347.8482890246237</v>
      </c>
      <c r="AY7" s="11">
        <v>1327.6049087125391</v>
      </c>
      <c r="AZ7" s="11">
        <v>1382.2734404391847</v>
      </c>
      <c r="BA7" s="11">
        <v>1314.5223087739985</v>
      </c>
      <c r="BB7" s="11">
        <v>1311.9547630400386</v>
      </c>
      <c r="BC7" s="11" t="e">
        <f>#REF!</f>
        <v>#REF!</v>
      </c>
      <c r="BD7" s="11" t="e">
        <f>#REF!</f>
        <v>#REF!</v>
      </c>
      <c r="BE7" s="11" t="e">
        <f>#REF!</f>
        <v>#REF!</v>
      </c>
      <c r="BI7" s="49"/>
    </row>
    <row r="8" spans="1:68">
      <c r="Y8" s="342" t="s">
        <v>318</v>
      </c>
      <c r="Z8" s="11"/>
      <c r="AA8" s="11">
        <v>4973.1554413475014</v>
      </c>
      <c r="AB8" s="11">
        <v>4469.1383713048381</v>
      </c>
      <c r="AC8" s="11">
        <v>4004.6718473634087</v>
      </c>
      <c r="AD8" s="11">
        <v>3365.418309347679</v>
      </c>
      <c r="AE8" s="11">
        <v>2936.957422793821</v>
      </c>
      <c r="AF8" s="11">
        <v>2647.0529167297291</v>
      </c>
      <c r="AG8" s="11">
        <v>2313.4316835402283</v>
      </c>
      <c r="AH8" s="11">
        <v>2196.1781156648808</v>
      </c>
      <c r="AI8" s="11">
        <v>2007.8789741506102</v>
      </c>
      <c r="AJ8" s="11">
        <v>1953.6058277560687</v>
      </c>
      <c r="AK8" s="11">
        <v>1835.7798583464601</v>
      </c>
      <c r="AL8" s="11">
        <v>1600.273317045584</v>
      </c>
      <c r="AM8" s="11">
        <v>1057.9497834583499</v>
      </c>
      <c r="AN8" s="11">
        <v>1017.627937056025</v>
      </c>
      <c r="AO8" s="11">
        <v>976.59735180134157</v>
      </c>
      <c r="AP8" s="11">
        <v>976.43524050312931</v>
      </c>
      <c r="AQ8" s="11">
        <v>982.40040188222656</v>
      </c>
      <c r="AR8" s="11">
        <v>975.08173609407174</v>
      </c>
      <c r="AS8" s="11">
        <v>946.85008535724864</v>
      </c>
      <c r="AT8" s="11">
        <v>916.4375664455855</v>
      </c>
      <c r="AU8" s="11">
        <v>884.73617762780952</v>
      </c>
      <c r="AV8" s="11">
        <v>867.1545498072287</v>
      </c>
      <c r="AW8" s="11">
        <v>850.54542635013172</v>
      </c>
      <c r="AX8" s="11">
        <v>816.10390007988053</v>
      </c>
      <c r="AY8" s="11">
        <v>805.9282078222941</v>
      </c>
      <c r="AZ8" s="11">
        <v>787.40161469251518</v>
      </c>
      <c r="BA8" s="11">
        <v>794.09836241691517</v>
      </c>
      <c r="BB8" s="11">
        <v>800.95352328173101</v>
      </c>
      <c r="BC8" s="11" t="e">
        <f>#REF!</f>
        <v>#REF!</v>
      </c>
      <c r="BD8" s="11" t="e">
        <f>#REF!</f>
        <v>#REF!</v>
      </c>
      <c r="BE8" s="11" t="e">
        <f>#REF!</f>
        <v>#REF!</v>
      </c>
      <c r="BI8" s="49"/>
    </row>
    <row r="9" spans="1:68" ht="15" thickBot="1">
      <c r="Y9" s="850" t="s">
        <v>360</v>
      </c>
      <c r="Z9" s="12"/>
      <c r="AA9" s="5">
        <v>60.533688957800003</v>
      </c>
      <c r="AB9" s="5">
        <v>58.257360136799996</v>
      </c>
      <c r="AC9" s="5">
        <v>54.891544841200002</v>
      </c>
      <c r="AD9" s="5">
        <v>52.149962422400009</v>
      </c>
      <c r="AE9" s="5">
        <v>55.762489736599996</v>
      </c>
      <c r="AF9" s="5">
        <v>58.432232907199996</v>
      </c>
      <c r="AG9" s="5">
        <v>55.533115812799991</v>
      </c>
      <c r="AH9" s="5">
        <v>55.0172602986</v>
      </c>
      <c r="AI9" s="5">
        <v>52.613575124800008</v>
      </c>
      <c r="AJ9" s="5">
        <v>51.980534407599997</v>
      </c>
      <c r="AK9" s="5">
        <v>54.18914351099999</v>
      </c>
      <c r="AL9" s="5">
        <v>51.790044354200006</v>
      </c>
      <c r="AM9" s="5">
        <v>52.873253192400007</v>
      </c>
      <c r="AN9" s="5">
        <v>50.183866741199999</v>
      </c>
      <c r="AO9" s="5">
        <v>53.674694951199996</v>
      </c>
      <c r="AP9" s="5">
        <v>53.792058405599995</v>
      </c>
      <c r="AQ9" s="5">
        <v>54.584801918800011</v>
      </c>
      <c r="AR9" s="5">
        <v>50.89279293900001</v>
      </c>
      <c r="AS9" s="5">
        <v>49.625457674999993</v>
      </c>
      <c r="AT9" s="5">
        <v>51.258287602200006</v>
      </c>
      <c r="AU9" s="5">
        <v>53.925703079999998</v>
      </c>
      <c r="AV9" s="5">
        <v>53.672004523999995</v>
      </c>
      <c r="AW9" s="5">
        <v>46.139193489999997</v>
      </c>
      <c r="AX9" s="5">
        <v>46.358037320000001</v>
      </c>
      <c r="AY9" s="5">
        <v>42.906234251400001</v>
      </c>
      <c r="AZ9" s="5">
        <v>48.474278537000004</v>
      </c>
      <c r="BA9" s="5">
        <v>43.258913936000006</v>
      </c>
      <c r="BB9" s="5">
        <v>42.68726854608488</v>
      </c>
      <c r="BC9" s="12" t="e">
        <f>#REF!</f>
        <v>#REF!</v>
      </c>
      <c r="BD9" s="12" t="e">
        <f>#REF!</f>
        <v>#REF!</v>
      </c>
      <c r="BE9" s="12" t="e">
        <f>#REF!</f>
        <v>#REF!</v>
      </c>
      <c r="BI9" s="49"/>
      <c r="BN9" s="2"/>
      <c r="BO9" s="2"/>
      <c r="BP9" s="2"/>
    </row>
    <row r="10" spans="1:68" ht="15" thickTop="1">
      <c r="Y10" s="344" t="s">
        <v>319</v>
      </c>
      <c r="Z10" s="13"/>
      <c r="AA10" s="13">
        <f t="shared" ref="AA10:AO10" si="4">SUM(AA5:AA9)</f>
        <v>44338.659209245969</v>
      </c>
      <c r="AB10" s="13">
        <f t="shared" si="4"/>
        <v>43114.90580515004</v>
      </c>
      <c r="AC10" s="13">
        <f t="shared" si="4"/>
        <v>43956.474077749641</v>
      </c>
      <c r="AD10" s="13">
        <f t="shared" si="4"/>
        <v>39864.110347126407</v>
      </c>
      <c r="AE10" s="13">
        <f t="shared" si="4"/>
        <v>43251.451293520047</v>
      </c>
      <c r="AF10" s="13">
        <f t="shared" si="4"/>
        <v>41760.399251872135</v>
      </c>
      <c r="AG10" s="13">
        <f t="shared" si="4"/>
        <v>40550.278692638756</v>
      </c>
      <c r="AH10" s="13">
        <f t="shared" si="4"/>
        <v>39806.113401195456</v>
      </c>
      <c r="AI10" s="13">
        <f t="shared" si="4"/>
        <v>37949.906160797742</v>
      </c>
      <c r="AJ10" s="13">
        <f t="shared" si="4"/>
        <v>37796.060224399196</v>
      </c>
      <c r="AK10" s="13">
        <f t="shared" si="4"/>
        <v>37778.66788038204</v>
      </c>
      <c r="AL10" s="13">
        <f t="shared" si="4"/>
        <v>36741.693719910472</v>
      </c>
      <c r="AM10" s="13">
        <f t="shared" si="4"/>
        <v>36131.563573720778</v>
      </c>
      <c r="AN10" s="13">
        <f t="shared" si="4"/>
        <v>34678.135485631537</v>
      </c>
      <c r="AO10" s="13">
        <f t="shared" si="4"/>
        <v>35750.062370576627</v>
      </c>
      <c r="AP10" s="13">
        <f t="shared" ref="AP10:AY10" si="5">SUM(AP5:AP9)</f>
        <v>35551.477437271315</v>
      </c>
      <c r="AQ10" s="13">
        <f t="shared" si="5"/>
        <v>35058.924835635102</v>
      </c>
      <c r="AR10" s="13">
        <f t="shared" si="5"/>
        <v>35362.568598944126</v>
      </c>
      <c r="AS10" s="13">
        <f t="shared" si="5"/>
        <v>35046.141125976596</v>
      </c>
      <c r="AT10" s="13">
        <f t="shared" si="5"/>
        <v>34135.765341556478</v>
      </c>
      <c r="AU10" s="13">
        <f t="shared" si="5"/>
        <v>34742.720870507634</v>
      </c>
      <c r="AV10" s="13">
        <f t="shared" si="5"/>
        <v>33694.356649928319</v>
      </c>
      <c r="AW10" s="13">
        <f t="shared" si="5"/>
        <v>32854.98322363937</v>
      </c>
      <c r="AX10" s="13">
        <f t="shared" si="5"/>
        <v>32518.656537921361</v>
      </c>
      <c r="AY10" s="13">
        <f t="shared" si="5"/>
        <v>31882.140893859061</v>
      </c>
      <c r="AZ10" s="13">
        <f>SUM(AZ5:AZ9)</f>
        <v>31143.246389339074</v>
      </c>
      <c r="BA10" s="13">
        <f>SUM(BA5:BA9)</f>
        <v>30767.806678547771</v>
      </c>
      <c r="BB10" s="13">
        <f t="shared" ref="BB10:BC10" si="6">SUM(BB5:BB9)</f>
        <v>30527.879886629573</v>
      </c>
      <c r="BC10" s="13" t="e">
        <f t="shared" si="6"/>
        <v>#REF!</v>
      </c>
      <c r="BD10" s="13" t="e">
        <f>SUM(BD5:BD9)</f>
        <v>#REF!</v>
      </c>
      <c r="BE10" s="13" t="e">
        <f>SUM(BE5:BE9)</f>
        <v>#REF!</v>
      </c>
      <c r="BN10" s="43"/>
      <c r="BO10" s="47"/>
      <c r="BP10" s="47"/>
    </row>
    <row r="11" spans="1:68">
      <c r="BN11" s="43"/>
      <c r="BO11" s="47"/>
      <c r="BP11" s="47"/>
    </row>
    <row r="12" spans="1:68">
      <c r="Y12" s="9" t="s">
        <v>320</v>
      </c>
      <c r="BN12" s="43"/>
      <c r="BO12" s="47"/>
      <c r="BP12" s="47"/>
    </row>
    <row r="13" spans="1:68">
      <c r="Y13" s="10"/>
      <c r="Z13" s="80"/>
      <c r="AA13" s="10">
        <v>1990</v>
      </c>
      <c r="AB13" s="10">
        <f t="shared" ref="AB13:AP13" si="7">AA13+1</f>
        <v>1991</v>
      </c>
      <c r="AC13" s="10">
        <f t="shared" si="7"/>
        <v>1992</v>
      </c>
      <c r="AD13" s="10">
        <f t="shared" si="7"/>
        <v>1993</v>
      </c>
      <c r="AE13" s="10">
        <f t="shared" si="7"/>
        <v>1994</v>
      </c>
      <c r="AF13" s="10">
        <f t="shared" si="7"/>
        <v>1995</v>
      </c>
      <c r="AG13" s="10">
        <f t="shared" si="7"/>
        <v>1996</v>
      </c>
      <c r="AH13" s="10">
        <f t="shared" si="7"/>
        <v>1997</v>
      </c>
      <c r="AI13" s="10">
        <f t="shared" si="7"/>
        <v>1998</v>
      </c>
      <c r="AJ13" s="10">
        <f t="shared" si="7"/>
        <v>1999</v>
      </c>
      <c r="AK13" s="10">
        <f t="shared" si="7"/>
        <v>2000</v>
      </c>
      <c r="AL13" s="10">
        <f t="shared" si="7"/>
        <v>2001</v>
      </c>
      <c r="AM13" s="10">
        <f t="shared" si="7"/>
        <v>2002</v>
      </c>
      <c r="AN13" s="10">
        <f t="shared" si="7"/>
        <v>2003</v>
      </c>
      <c r="AO13" s="10">
        <f t="shared" si="7"/>
        <v>2004</v>
      </c>
      <c r="AP13" s="10">
        <f t="shared" si="7"/>
        <v>2005</v>
      </c>
      <c r="AQ13" s="10">
        <f t="shared" ref="AQ13:AZ13" si="8">AP13+1</f>
        <v>2006</v>
      </c>
      <c r="AR13" s="10">
        <f t="shared" si="8"/>
        <v>2007</v>
      </c>
      <c r="AS13" s="10">
        <f t="shared" si="8"/>
        <v>2008</v>
      </c>
      <c r="AT13" s="10">
        <f t="shared" si="8"/>
        <v>2009</v>
      </c>
      <c r="AU13" s="10">
        <f t="shared" si="8"/>
        <v>2010</v>
      </c>
      <c r="AV13" s="10">
        <f t="shared" si="8"/>
        <v>2011</v>
      </c>
      <c r="AW13" s="10">
        <f t="shared" si="8"/>
        <v>2012</v>
      </c>
      <c r="AX13" s="10">
        <f t="shared" si="8"/>
        <v>2013</v>
      </c>
      <c r="AY13" s="10">
        <f t="shared" si="8"/>
        <v>2014</v>
      </c>
      <c r="AZ13" s="10">
        <f t="shared" si="8"/>
        <v>2015</v>
      </c>
      <c r="BA13" s="10">
        <f>AZ13+1</f>
        <v>2016</v>
      </c>
      <c r="BB13" s="10">
        <f t="shared" ref="BB13" si="9">BA13+1</f>
        <v>2017</v>
      </c>
      <c r="BC13" s="10">
        <f t="shared" ref="BC13" si="10">BB13+1</f>
        <v>2018</v>
      </c>
      <c r="BD13" s="10">
        <f t="shared" ref="BD13" si="11">BC13+1</f>
        <v>2019</v>
      </c>
      <c r="BE13" s="10">
        <f>BD13+1</f>
        <v>2020</v>
      </c>
      <c r="BN13" s="43"/>
      <c r="BO13" s="47"/>
      <c r="BP13" s="47"/>
    </row>
    <row r="14" spans="1:68">
      <c r="Y14" s="342" t="s">
        <v>315</v>
      </c>
      <c r="Z14" s="73"/>
      <c r="AA14" s="6">
        <f t="shared" ref="AA14:AO14" si="12">AA5/AA$10</f>
        <v>0.57465825865721321</v>
      </c>
      <c r="AB14" s="6">
        <f t="shared" si="12"/>
        <v>0.57769213213825721</v>
      </c>
      <c r="AC14" s="6">
        <f t="shared" si="12"/>
        <v>0.59736657776379076</v>
      </c>
      <c r="AD14" s="6">
        <f t="shared" si="12"/>
        <v>0.57658159166891665</v>
      </c>
      <c r="AE14" s="6">
        <f t="shared" si="12"/>
        <v>0.6235242266151968</v>
      </c>
      <c r="AF14" s="6">
        <f t="shared" si="12"/>
        <v>0.62296723667849707</v>
      </c>
      <c r="AG14" s="6">
        <f t="shared" si="12"/>
        <v>0.62656019881394565</v>
      </c>
      <c r="AH14" s="6">
        <f t="shared" si="12"/>
        <v>0.63227921676168319</v>
      </c>
      <c r="AI14" s="6">
        <f t="shared" si="12"/>
        <v>0.63048400551724559</v>
      </c>
      <c r="AJ14" s="6">
        <f t="shared" si="12"/>
        <v>0.63907032216992421</v>
      </c>
      <c r="AK14" s="6">
        <f t="shared" si="12"/>
        <v>0.65018412086378308</v>
      </c>
      <c r="AL14" s="6">
        <f t="shared" si="12"/>
        <v>0.66243646793873434</v>
      </c>
      <c r="AM14" s="6">
        <f t="shared" si="12"/>
        <v>0.67766196653701072</v>
      </c>
      <c r="AN14" s="6">
        <f t="shared" si="12"/>
        <v>0.67389944146061631</v>
      </c>
      <c r="AO14" s="6">
        <f t="shared" si="12"/>
        <v>0.68974072507364281</v>
      </c>
      <c r="AP14" s="6">
        <f t="shared" ref="AP14:AQ18" si="13">AP5/AP$10</f>
        <v>0.69488532366722988</v>
      </c>
      <c r="AQ14" s="6">
        <f t="shared" si="13"/>
        <v>0.69843694839950665</v>
      </c>
      <c r="AR14" s="6">
        <f t="shared" ref="AR14:AS18" si="14">AR5/AR$10</f>
        <v>0.7091986121952939</v>
      </c>
      <c r="AS14" s="6">
        <f t="shared" si="14"/>
        <v>0.71859686794087596</v>
      </c>
      <c r="AT14" s="6">
        <f t="shared" ref="AT14:AU18" si="15">AT5/AT$10</f>
        <v>0.72482605738514527</v>
      </c>
      <c r="AU14" s="6">
        <f t="shared" si="15"/>
        <v>0.73660241517710057</v>
      </c>
      <c r="AV14" s="6">
        <f t="shared" ref="AV14:AY18" si="16">AV5/AV$10</f>
        <v>0.74762437647717395</v>
      </c>
      <c r="AW14" s="6">
        <f t="shared" si="16"/>
        <v>0.74854351972975341</v>
      </c>
      <c r="AX14" s="6">
        <f t="shared" si="16"/>
        <v>0.75540006312492125</v>
      </c>
      <c r="AY14" s="6">
        <f t="shared" si="16"/>
        <v>0.75900615989278719</v>
      </c>
      <c r="AZ14" s="6">
        <f t="shared" ref="AZ14:BC18" si="17">AZ5/AZ$10</f>
        <v>0.75935259154027579</v>
      </c>
      <c r="BA14" s="6">
        <f t="shared" si="17"/>
        <v>0.76538373451117847</v>
      </c>
      <c r="BB14" s="6">
        <f t="shared" si="17"/>
        <v>0.76863019822285239</v>
      </c>
      <c r="BC14" s="73" t="e">
        <f t="shared" si="17"/>
        <v>#REF!</v>
      </c>
      <c r="BD14" s="73" t="e">
        <f t="shared" ref="BD14:BE14" si="18">BD5/BD$10</f>
        <v>#REF!</v>
      </c>
      <c r="BE14" s="73" t="e">
        <f t="shared" si="18"/>
        <v>#REF!</v>
      </c>
      <c r="BN14" s="43"/>
      <c r="BO14" s="47"/>
      <c r="BP14" s="47"/>
    </row>
    <row r="15" spans="1:68">
      <c r="Y15" s="342" t="s">
        <v>316</v>
      </c>
      <c r="Z15" s="73"/>
      <c r="AA15" s="6">
        <f t="shared" ref="AA15:AO15" si="19">AA6/AA$10</f>
        <v>0.28155665649432554</v>
      </c>
      <c r="AB15" s="6">
        <f t="shared" si="19"/>
        <v>0.28630204409822146</v>
      </c>
      <c r="AC15" s="6">
        <f t="shared" si="19"/>
        <v>0.28009042503006704</v>
      </c>
      <c r="AD15" s="6">
        <f t="shared" si="19"/>
        <v>0.30394660235232107</v>
      </c>
      <c r="AE15" s="6">
        <f t="shared" si="19"/>
        <v>0.27631203963126438</v>
      </c>
      <c r="AF15" s="6">
        <f t="shared" si="19"/>
        <v>0.27944402356474624</v>
      </c>
      <c r="AG15" s="6">
        <f t="shared" si="19"/>
        <v>0.28109430397180468</v>
      </c>
      <c r="AH15" s="6">
        <f t="shared" si="19"/>
        <v>0.27854307440764198</v>
      </c>
      <c r="AI15" s="6">
        <f t="shared" si="19"/>
        <v>0.2822985972555338</v>
      </c>
      <c r="AJ15" s="6">
        <f t="shared" si="19"/>
        <v>0.27465103351421016</v>
      </c>
      <c r="AK15" s="6">
        <f t="shared" si="19"/>
        <v>0.26664788885589974</v>
      </c>
      <c r="AL15" s="6">
        <f t="shared" si="19"/>
        <v>0.25983795699279982</v>
      </c>
      <c r="AM15" s="6">
        <f t="shared" si="19"/>
        <v>0.2552231295619462</v>
      </c>
      <c r="AN15" s="6">
        <f t="shared" si="19"/>
        <v>0.25703210625789175</v>
      </c>
      <c r="AO15" s="6">
        <f t="shared" si="19"/>
        <v>0.23948581290688595</v>
      </c>
      <c r="AP15" s="6">
        <f t="shared" si="13"/>
        <v>0.23112132033239091</v>
      </c>
      <c r="AQ15" s="6">
        <f t="shared" si="13"/>
        <v>0.22448676260318642</v>
      </c>
      <c r="AR15" s="6">
        <f t="shared" si="14"/>
        <v>0.21287581573034675</v>
      </c>
      <c r="AS15" s="6">
        <f t="shared" si="14"/>
        <v>0.20523694212613067</v>
      </c>
      <c r="AT15" s="6">
        <f t="shared" si="15"/>
        <v>0.2002785534655841</v>
      </c>
      <c r="AU15" s="6">
        <f t="shared" si="15"/>
        <v>0.18634786741107862</v>
      </c>
      <c r="AV15" s="6">
        <f t="shared" si="16"/>
        <v>0.18425218956655628</v>
      </c>
      <c r="AW15" s="6">
        <f t="shared" si="16"/>
        <v>0.18153848501218164</v>
      </c>
      <c r="AX15" s="6">
        <f t="shared" si="16"/>
        <v>0.17662940974561486</v>
      </c>
      <c r="AY15" s="6">
        <f t="shared" si="16"/>
        <v>0.17272868319595139</v>
      </c>
      <c r="AZ15" s="6">
        <f t="shared" si="17"/>
        <v>0.16942332006706332</v>
      </c>
      <c r="BA15" s="6">
        <f t="shared" si="17"/>
        <v>0.16467694197417959</v>
      </c>
      <c r="BB15" s="6">
        <f t="shared" si="17"/>
        <v>0.16075908256333318</v>
      </c>
      <c r="BC15" s="73" t="e">
        <f t="shared" si="17"/>
        <v>#REF!</v>
      </c>
      <c r="BD15" s="73" t="e">
        <f t="shared" ref="BD15:BE15" si="20">BD6/BD$10</f>
        <v>#REF!</v>
      </c>
      <c r="BE15" s="73" t="e">
        <f t="shared" si="20"/>
        <v>#REF!</v>
      </c>
      <c r="BN15" s="44"/>
      <c r="BO15" s="44"/>
      <c r="BP15" s="44"/>
    </row>
    <row r="16" spans="1:68">
      <c r="Y16" s="342" t="s">
        <v>317</v>
      </c>
      <c r="Z16" s="73"/>
      <c r="AA16" s="6">
        <f t="shared" ref="AA16:AO16" si="21">AA7/AA$10</f>
        <v>3.0256863199944931E-2</v>
      </c>
      <c r="AB16" s="6">
        <f t="shared" si="21"/>
        <v>3.0998155373791483E-2</v>
      </c>
      <c r="AC16" s="6">
        <f t="shared" si="21"/>
        <v>3.0188833743802025E-2</v>
      </c>
      <c r="AD16" s="6">
        <f t="shared" si="21"/>
        <v>3.3741352144203179E-2</v>
      </c>
      <c r="AE16" s="6">
        <f t="shared" si="21"/>
        <v>3.0970219477665657E-2</v>
      </c>
      <c r="AF16" s="6">
        <f t="shared" si="21"/>
        <v>3.2802837368248239E-2</v>
      </c>
      <c r="AG16" s="6">
        <f t="shared" si="21"/>
        <v>3.3925065204171288E-2</v>
      </c>
      <c r="AH16" s="6">
        <f t="shared" si="21"/>
        <v>3.2623697810451081E-2</v>
      </c>
      <c r="AI16" s="6">
        <f t="shared" si="21"/>
        <v>3.2922334136816965E-2</v>
      </c>
      <c r="AJ16" s="6">
        <f t="shared" si="21"/>
        <v>3.3215273418044769E-2</v>
      </c>
      <c r="AK16" s="6">
        <f t="shared" si="21"/>
        <v>3.3140577777535561E-2</v>
      </c>
      <c r="AL16" s="6">
        <f t="shared" si="21"/>
        <v>3.2761307117352853E-2</v>
      </c>
      <c r="AM16" s="6">
        <f t="shared" si="21"/>
        <v>3.6371063148502844E-2</v>
      </c>
      <c r="AN16" s="6">
        <f t="shared" si="21"/>
        <v>3.8276375693647224E-2</v>
      </c>
      <c r="AO16" s="6">
        <f t="shared" si="21"/>
        <v>4.1954713787006999E-2</v>
      </c>
      <c r="AP16" s="6">
        <f t="shared" si="13"/>
        <v>4.5014889473171955E-2</v>
      </c>
      <c r="AQ16" s="6">
        <f t="shared" si="13"/>
        <v>4.7497937445949823E-2</v>
      </c>
      <c r="AR16" s="6">
        <f t="shared" si="14"/>
        <v>4.8912562847882972E-2</v>
      </c>
      <c r="AS16" s="6">
        <f t="shared" si="14"/>
        <v>4.7732944188467019E-2</v>
      </c>
      <c r="AT16" s="6">
        <f t="shared" si="15"/>
        <v>4.6546944508724507E-2</v>
      </c>
      <c r="AU16" s="6">
        <f t="shared" si="15"/>
        <v>5.0032205334791059E-2</v>
      </c>
      <c r="AV16" s="6">
        <f t="shared" si="16"/>
        <v>4.0794627417588221E-2</v>
      </c>
      <c r="AW16" s="6">
        <f t="shared" si="16"/>
        <v>4.2625799923904431E-2</v>
      </c>
      <c r="AX16" s="6">
        <f t="shared" si="16"/>
        <v>4.1448461668545301E-2</v>
      </c>
      <c r="AY16" s="6">
        <f t="shared" si="16"/>
        <v>4.1641021320756227E-2</v>
      </c>
      <c r="AZ16" s="6">
        <f t="shared" si="17"/>
        <v>4.4384372237839767E-2</v>
      </c>
      <c r="BA16" s="6">
        <f t="shared" si="17"/>
        <v>4.2723952425589129E-2</v>
      </c>
      <c r="BB16" s="6">
        <f t="shared" si="17"/>
        <v>4.2975626473643232E-2</v>
      </c>
      <c r="BC16" s="73" t="e">
        <f t="shared" si="17"/>
        <v>#REF!</v>
      </c>
      <c r="BD16" s="73" t="e">
        <f t="shared" ref="BD16:BE16" si="22">BD7/BD$10</f>
        <v>#REF!</v>
      </c>
      <c r="BE16" s="73" t="e">
        <f t="shared" si="22"/>
        <v>#REF!</v>
      </c>
    </row>
    <row r="17" spans="19:57">
      <c r="S17" s="108"/>
      <c r="Y17" s="345" t="s">
        <v>321</v>
      </c>
      <c r="Z17" s="73"/>
      <c r="AA17" s="6">
        <f t="shared" ref="AA17:AO17" si="23">AA8/AA$10</f>
        <v>0.11216296410493275</v>
      </c>
      <c r="AB17" s="6">
        <f t="shared" si="23"/>
        <v>0.10365645680643011</v>
      </c>
      <c r="AC17" s="6">
        <f t="shared" si="23"/>
        <v>9.110539303675716E-2</v>
      </c>
      <c r="AD17" s="6">
        <f t="shared" si="23"/>
        <v>8.4422260525632786E-2</v>
      </c>
      <c r="AE17" s="6">
        <f t="shared" si="23"/>
        <v>6.7904251417196665E-2</v>
      </c>
      <c r="AF17" s="6">
        <f t="shared" si="23"/>
        <v>6.3386676472233699E-2</v>
      </c>
      <c r="AG17" s="6">
        <f t="shared" si="23"/>
        <v>5.7050944114970886E-2</v>
      </c>
      <c r="AH17" s="6">
        <f t="shared" si="23"/>
        <v>5.5171880096159434E-2</v>
      </c>
      <c r="AI17" s="6">
        <f t="shared" si="23"/>
        <v>5.2908667695857163E-2</v>
      </c>
      <c r="AJ17" s="6">
        <f t="shared" si="23"/>
        <v>5.1688081142777974E-2</v>
      </c>
      <c r="AK17" s="6">
        <f t="shared" si="23"/>
        <v>4.859302779439071E-2</v>
      </c>
      <c r="AL17" s="6">
        <f t="shared" si="23"/>
        <v>4.3554696450435804E-2</v>
      </c>
      <c r="AM17" s="6">
        <f t="shared" si="23"/>
        <v>2.9280487164630161E-2</v>
      </c>
      <c r="AN17" s="6">
        <f t="shared" si="23"/>
        <v>2.9344943804076973E-2</v>
      </c>
      <c r="AO17" s="6">
        <f t="shared" si="23"/>
        <v>2.7317360783267065E-2</v>
      </c>
      <c r="AP17" s="6">
        <f t="shared" si="13"/>
        <v>2.746539133924876E-2</v>
      </c>
      <c r="AQ17" s="6">
        <f t="shared" si="13"/>
        <v>2.8021407002295773E-2</v>
      </c>
      <c r="AR17" s="6">
        <f t="shared" si="14"/>
        <v>2.7573837951442991E-2</v>
      </c>
      <c r="AS17" s="6">
        <f t="shared" si="14"/>
        <v>2.7017242267949229E-2</v>
      </c>
      <c r="AT17" s="6">
        <f t="shared" si="15"/>
        <v>2.6846843985358818E-2</v>
      </c>
      <c r="AU17" s="6">
        <f t="shared" si="15"/>
        <v>2.5465368153673982E-2</v>
      </c>
      <c r="AV17" s="6">
        <f t="shared" si="16"/>
        <v>2.5735898708992667E-2</v>
      </c>
      <c r="AW17" s="6">
        <f t="shared" si="16"/>
        <v>2.5887866706873215E-2</v>
      </c>
      <c r="AX17" s="6">
        <f t="shared" si="16"/>
        <v>2.5096482664595562E-2</v>
      </c>
      <c r="AY17" s="6">
        <f t="shared" si="16"/>
        <v>2.5278359144869315E-2</v>
      </c>
      <c r="AZ17" s="6">
        <f t="shared" si="17"/>
        <v>2.5283222078031586E-2</v>
      </c>
      <c r="BA17" s="6">
        <f t="shared" si="17"/>
        <v>2.5809391313245091E-2</v>
      </c>
      <c r="BB17" s="6">
        <f t="shared" si="17"/>
        <v>2.623678834744525E-2</v>
      </c>
      <c r="BC17" s="73" t="e">
        <f t="shared" si="17"/>
        <v>#REF!</v>
      </c>
      <c r="BD17" s="73" t="e">
        <f t="shared" ref="BD17:BE17" si="24">BD8/BD$10</f>
        <v>#REF!</v>
      </c>
      <c r="BE17" s="73" t="e">
        <f t="shared" si="24"/>
        <v>#REF!</v>
      </c>
    </row>
    <row r="18" spans="19:57" ht="15" thickBot="1">
      <c r="Y18" s="850" t="s">
        <v>360</v>
      </c>
      <c r="Z18" s="74"/>
      <c r="AA18" s="793">
        <f t="shared" ref="AA18:AO18" si="25">AA9/AA$10</f>
        <v>1.3652575435834757E-3</v>
      </c>
      <c r="AB18" s="793">
        <f t="shared" si="25"/>
        <v>1.3512115832998342E-3</v>
      </c>
      <c r="AC18" s="793">
        <f t="shared" si="25"/>
        <v>1.2487704255830108E-3</v>
      </c>
      <c r="AD18" s="793">
        <f t="shared" si="25"/>
        <v>1.3081933089260382E-3</v>
      </c>
      <c r="AE18" s="793">
        <f t="shared" si="25"/>
        <v>1.2892628586767066E-3</v>
      </c>
      <c r="AF18" s="793">
        <f t="shared" si="25"/>
        <v>1.3992259162747458E-3</v>
      </c>
      <c r="AG18" s="793">
        <f t="shared" si="25"/>
        <v>1.3694878951073922E-3</v>
      </c>
      <c r="AH18" s="793">
        <f t="shared" si="25"/>
        <v>1.3821309240642349E-3</v>
      </c>
      <c r="AI18" s="793">
        <f t="shared" si="25"/>
        <v>1.3863953945464518E-3</v>
      </c>
      <c r="AJ18" s="793">
        <f t="shared" si="25"/>
        <v>1.3752897550428822E-3</v>
      </c>
      <c r="AK18" s="793">
        <f t="shared" si="25"/>
        <v>1.4343847083909407E-3</v>
      </c>
      <c r="AL18" s="793">
        <f t="shared" si="25"/>
        <v>1.409571500677302E-3</v>
      </c>
      <c r="AM18" s="793">
        <f t="shared" si="25"/>
        <v>1.4633535879099292E-3</v>
      </c>
      <c r="AN18" s="793">
        <f t="shared" si="25"/>
        <v>1.4471327837678317E-3</v>
      </c>
      <c r="AO18" s="793">
        <f t="shared" si="25"/>
        <v>1.5013874491971763E-3</v>
      </c>
      <c r="AP18" s="793">
        <f t="shared" si="13"/>
        <v>1.5130751879584531E-3</v>
      </c>
      <c r="AQ18" s="793">
        <f t="shared" si="13"/>
        <v>1.5569445490615313E-3</v>
      </c>
      <c r="AR18" s="793">
        <f t="shared" si="14"/>
        <v>1.439171275033443E-3</v>
      </c>
      <c r="AS18" s="793">
        <f t="shared" si="14"/>
        <v>1.4160034765772556E-3</v>
      </c>
      <c r="AT18" s="793">
        <f t="shared" si="15"/>
        <v>1.5016006551872669E-3</v>
      </c>
      <c r="AU18" s="793">
        <f>AU9/AU$10</f>
        <v>1.5521439233556517E-3</v>
      </c>
      <c r="AV18" s="793">
        <f t="shared" si="16"/>
        <v>1.5929078296888679E-3</v>
      </c>
      <c r="AW18" s="793">
        <f t="shared" si="16"/>
        <v>1.4043286272872771E-3</v>
      </c>
      <c r="AX18" s="793">
        <f t="shared" si="16"/>
        <v>1.4255827963230881E-3</v>
      </c>
      <c r="AY18" s="793">
        <f t="shared" si="16"/>
        <v>1.3457764456358805E-3</v>
      </c>
      <c r="AZ18" s="793">
        <f t="shared" si="17"/>
        <v>1.5564940767894277E-3</v>
      </c>
      <c r="BA18" s="793">
        <f t="shared" si="17"/>
        <v>1.4059797758077246E-3</v>
      </c>
      <c r="BB18" s="793">
        <f t="shared" si="17"/>
        <v>1.3983043927259687E-3</v>
      </c>
      <c r="BC18" s="7" t="e">
        <f t="shared" si="17"/>
        <v>#REF!</v>
      </c>
      <c r="BD18" s="7" t="e">
        <f t="shared" ref="BD18:BE18" si="26">BD9/BD$10</f>
        <v>#REF!</v>
      </c>
      <c r="BE18" s="7" t="e">
        <f t="shared" si="26"/>
        <v>#REF!</v>
      </c>
    </row>
    <row r="19" spans="19:57" ht="15" thickTop="1">
      <c r="Y19" s="344" t="s">
        <v>319</v>
      </c>
      <c r="Z19" s="75"/>
      <c r="AA19" s="75">
        <f>SUM(AA14:AA18)</f>
        <v>1</v>
      </c>
      <c r="AB19" s="75">
        <f t="shared" ref="AB19:AZ19" si="27">SUM(AB14:AB18)</f>
        <v>1</v>
      </c>
      <c r="AC19" s="75">
        <f t="shared" si="27"/>
        <v>0.99999999999999989</v>
      </c>
      <c r="AD19" s="75">
        <f t="shared" si="27"/>
        <v>0.99999999999999978</v>
      </c>
      <c r="AE19" s="75">
        <f t="shared" si="27"/>
        <v>1.0000000000000002</v>
      </c>
      <c r="AF19" s="75">
        <f t="shared" si="27"/>
        <v>1</v>
      </c>
      <c r="AG19" s="75">
        <f t="shared" si="27"/>
        <v>0.99999999999999989</v>
      </c>
      <c r="AH19" s="75">
        <f t="shared" si="27"/>
        <v>0.99999999999999989</v>
      </c>
      <c r="AI19" s="75">
        <f t="shared" si="27"/>
        <v>1</v>
      </c>
      <c r="AJ19" s="75">
        <f t="shared" si="27"/>
        <v>1</v>
      </c>
      <c r="AK19" s="75">
        <f>SUM(AK14:AK18)</f>
        <v>1</v>
      </c>
      <c r="AL19" s="75">
        <f t="shared" si="27"/>
        <v>1</v>
      </c>
      <c r="AM19" s="75">
        <f t="shared" si="27"/>
        <v>0.99999999999999989</v>
      </c>
      <c r="AN19" s="75">
        <f t="shared" si="27"/>
        <v>1</v>
      </c>
      <c r="AO19" s="75">
        <f t="shared" si="27"/>
        <v>1</v>
      </c>
      <c r="AP19" s="75">
        <f t="shared" si="27"/>
        <v>1</v>
      </c>
      <c r="AQ19" s="75">
        <f t="shared" si="27"/>
        <v>1.0000000000000002</v>
      </c>
      <c r="AR19" s="75">
        <f t="shared" si="27"/>
        <v>1</v>
      </c>
      <c r="AS19" s="75">
        <f t="shared" si="27"/>
        <v>1</v>
      </c>
      <c r="AT19" s="75">
        <f t="shared" si="27"/>
        <v>1</v>
      </c>
      <c r="AU19" s="75">
        <f t="shared" si="27"/>
        <v>0.99999999999999989</v>
      </c>
      <c r="AV19" s="75">
        <f t="shared" si="27"/>
        <v>1</v>
      </c>
      <c r="AW19" s="75">
        <f t="shared" si="27"/>
        <v>1</v>
      </c>
      <c r="AX19" s="75">
        <f t="shared" si="27"/>
        <v>1</v>
      </c>
      <c r="AY19" s="75">
        <f t="shared" si="27"/>
        <v>0.99999999999999989</v>
      </c>
      <c r="AZ19" s="75">
        <f t="shared" si="27"/>
        <v>0.99999999999999989</v>
      </c>
      <c r="BA19" s="75">
        <f>SUM(BA14:BA18)</f>
        <v>1</v>
      </c>
      <c r="BB19" s="75">
        <f t="shared" ref="BB19:BD19" si="28">SUM(BB14:BB18)</f>
        <v>1</v>
      </c>
      <c r="BC19" s="75" t="e">
        <f t="shared" si="28"/>
        <v>#REF!</v>
      </c>
      <c r="BD19" s="75" t="e">
        <f t="shared" si="28"/>
        <v>#REF!</v>
      </c>
      <c r="BE19" s="75" t="e">
        <f>SUM(BE14:BE18)</f>
        <v>#REF!</v>
      </c>
    </row>
    <row r="21" spans="19:57">
      <c r="Y21" s="9" t="s">
        <v>291</v>
      </c>
    </row>
    <row r="22" spans="19:57">
      <c r="Y22" s="10"/>
      <c r="Z22" s="80"/>
      <c r="AA22" s="10">
        <v>1990</v>
      </c>
      <c r="AB22" s="10">
        <f t="shared" ref="AB22:AP22" si="29">AA22+1</f>
        <v>1991</v>
      </c>
      <c r="AC22" s="10">
        <f t="shared" si="29"/>
        <v>1992</v>
      </c>
      <c r="AD22" s="10">
        <f t="shared" si="29"/>
        <v>1993</v>
      </c>
      <c r="AE22" s="10">
        <f t="shared" si="29"/>
        <v>1994</v>
      </c>
      <c r="AF22" s="10">
        <f t="shared" si="29"/>
        <v>1995</v>
      </c>
      <c r="AG22" s="10">
        <f t="shared" si="29"/>
        <v>1996</v>
      </c>
      <c r="AH22" s="10">
        <f t="shared" si="29"/>
        <v>1997</v>
      </c>
      <c r="AI22" s="10">
        <f t="shared" si="29"/>
        <v>1998</v>
      </c>
      <c r="AJ22" s="10">
        <f t="shared" si="29"/>
        <v>1999</v>
      </c>
      <c r="AK22" s="10">
        <f t="shared" si="29"/>
        <v>2000</v>
      </c>
      <c r="AL22" s="10">
        <f t="shared" si="29"/>
        <v>2001</v>
      </c>
      <c r="AM22" s="10">
        <f t="shared" si="29"/>
        <v>2002</v>
      </c>
      <c r="AN22" s="10">
        <f t="shared" si="29"/>
        <v>2003</v>
      </c>
      <c r="AO22" s="10">
        <f t="shared" si="29"/>
        <v>2004</v>
      </c>
      <c r="AP22" s="10">
        <f t="shared" si="29"/>
        <v>2005</v>
      </c>
      <c r="AQ22" s="10">
        <f t="shared" ref="AQ22:AZ22" si="30">AP22+1</f>
        <v>2006</v>
      </c>
      <c r="AR22" s="10">
        <f t="shared" si="30"/>
        <v>2007</v>
      </c>
      <c r="AS22" s="10">
        <f t="shared" si="30"/>
        <v>2008</v>
      </c>
      <c r="AT22" s="10">
        <f t="shared" si="30"/>
        <v>2009</v>
      </c>
      <c r="AU22" s="10">
        <f t="shared" si="30"/>
        <v>2010</v>
      </c>
      <c r="AV22" s="10">
        <f t="shared" si="30"/>
        <v>2011</v>
      </c>
      <c r="AW22" s="10">
        <f t="shared" si="30"/>
        <v>2012</v>
      </c>
      <c r="AX22" s="10">
        <f t="shared" si="30"/>
        <v>2013</v>
      </c>
      <c r="AY22" s="10">
        <f t="shared" si="30"/>
        <v>2014</v>
      </c>
      <c r="AZ22" s="10">
        <f t="shared" si="30"/>
        <v>2015</v>
      </c>
      <c r="BA22" s="10">
        <f>AZ22+1</f>
        <v>2016</v>
      </c>
      <c r="BB22" s="10">
        <f t="shared" ref="BB22" si="31">BA22+1</f>
        <v>2017</v>
      </c>
      <c r="BC22" s="10">
        <f t="shared" ref="BC22" si="32">BB22+1</f>
        <v>2018</v>
      </c>
      <c r="BD22" s="10">
        <f t="shared" ref="BD22" si="33">BC22+1</f>
        <v>2019</v>
      </c>
      <c r="BE22" s="10">
        <f>BD22+1</f>
        <v>2020</v>
      </c>
    </row>
    <row r="23" spans="19:57">
      <c r="Y23" s="342" t="s">
        <v>315</v>
      </c>
      <c r="Z23" s="32"/>
      <c r="AA23" s="788">
        <f t="shared" ref="AA23:AF28" si="34">AA5/$AA5-1</f>
        <v>0</v>
      </c>
      <c r="AB23" s="15">
        <f t="shared" si="34"/>
        <v>-2.2466418409330391E-2</v>
      </c>
      <c r="AC23" s="15">
        <f t="shared" si="34"/>
        <v>3.0555915720530624E-2</v>
      </c>
      <c r="AD23" s="794">
        <f t="shared" si="34"/>
        <v>-9.7908396520394292E-2</v>
      </c>
      <c r="AE23" s="15">
        <f t="shared" si="34"/>
        <v>5.8429189910412571E-2</v>
      </c>
      <c r="AF23" s="15">
        <f t="shared" si="34"/>
        <v>2.1027972270389883E-2</v>
      </c>
      <c r="AG23" s="788">
        <f t="shared" ref="AG23:BA23" si="35">AG5/$AA5-1</f>
        <v>-2.8409425177735592E-3</v>
      </c>
      <c r="AH23" s="15">
        <f t="shared" si="35"/>
        <v>-1.22057949588813E-2</v>
      </c>
      <c r="AI23" s="15">
        <f t="shared" si="35"/>
        <v>-6.0941665784497223E-2</v>
      </c>
      <c r="AJ23" s="15">
        <f t="shared" si="35"/>
        <v>-5.2011708201436746E-2</v>
      </c>
      <c r="AK23" s="15">
        <f t="shared" si="35"/>
        <v>-3.5969464494436387E-2</v>
      </c>
      <c r="AL23" s="15">
        <f t="shared" si="35"/>
        <v>-4.4762866049406602E-2</v>
      </c>
      <c r="AM23" s="15">
        <f t="shared" si="35"/>
        <v>-3.9034803402117069E-2</v>
      </c>
      <c r="AN23" s="15">
        <f t="shared" si="35"/>
        <v>-8.2811444757996178E-2</v>
      </c>
      <c r="AO23" s="15">
        <f t="shared" si="35"/>
        <v>-3.2233767514552758E-2</v>
      </c>
      <c r="AP23" s="15">
        <f t="shared" si="35"/>
        <v>-3.0431305664754604E-2</v>
      </c>
      <c r="AQ23" s="15">
        <f t="shared" si="35"/>
        <v>-3.8977422113500637E-2</v>
      </c>
      <c r="AR23" s="15">
        <f t="shared" si="35"/>
        <v>-1.5718162165096028E-2</v>
      </c>
      <c r="AS23" s="15">
        <f t="shared" si="35"/>
        <v>-1.1598679578085913E-2</v>
      </c>
      <c r="AT23" s="15">
        <f t="shared" si="35"/>
        <v>-2.8928443079528798E-2</v>
      </c>
      <c r="AU23" s="788">
        <f t="shared" si="35"/>
        <v>4.3954973040181144E-3</v>
      </c>
      <c r="AV23" s="15">
        <f t="shared" si="35"/>
        <v>-1.1336699768057512E-2</v>
      </c>
      <c r="AW23" s="15">
        <f t="shared" si="35"/>
        <v>-3.478048007606338E-2</v>
      </c>
      <c r="AX23" s="15">
        <f t="shared" si="35"/>
        <v>-3.5910388227567203E-2</v>
      </c>
      <c r="AY23" s="15">
        <f t="shared" si="35"/>
        <v>-5.0269099005680995E-2</v>
      </c>
      <c r="AZ23" s="15">
        <f t="shared" si="35"/>
        <v>-7.1856446430148768E-2</v>
      </c>
      <c r="BA23" s="15">
        <f t="shared" si="35"/>
        <v>-7.5762558277244429E-2</v>
      </c>
      <c r="BB23" s="15">
        <f t="shared" ref="BB23:BE23" si="36">BB5/$AA5-1</f>
        <v>-7.9080054905303898E-2</v>
      </c>
      <c r="BC23" s="15" t="e">
        <f t="shared" si="36"/>
        <v>#REF!</v>
      </c>
      <c r="BD23" s="15" t="e">
        <f t="shared" si="36"/>
        <v>#REF!</v>
      </c>
      <c r="BE23" s="15" t="e">
        <f t="shared" si="36"/>
        <v>#REF!</v>
      </c>
    </row>
    <row r="24" spans="19:57">
      <c r="Y24" s="342" t="s">
        <v>316</v>
      </c>
      <c r="Z24" s="32"/>
      <c r="AA24" s="788">
        <f t="shared" si="34"/>
        <v>0</v>
      </c>
      <c r="AB24" s="15">
        <f t="shared" si="34"/>
        <v>-1.1211207869970319E-2</v>
      </c>
      <c r="AC24" s="15">
        <f t="shared" si="34"/>
        <v>-1.3782383399730036E-2</v>
      </c>
      <c r="AD24" s="15">
        <f t="shared" si="34"/>
        <v>-2.9420723756931055E-2</v>
      </c>
      <c r="AE24" s="15">
        <f t="shared" si="34"/>
        <v>-4.2691008405154829E-2</v>
      </c>
      <c r="AF24" s="15">
        <f t="shared" si="34"/>
        <v>-6.521633929572801E-2</v>
      </c>
      <c r="AG24" s="15">
        <f t="shared" ref="AG24:BA24" si="37">AG6/$AA6-1</f>
        <v>-8.6943750638677764E-2</v>
      </c>
      <c r="AH24" s="15">
        <f t="shared" si="37"/>
        <v>-0.11183473309902181</v>
      </c>
      <c r="AI24" s="15">
        <f t="shared" si="37"/>
        <v>-0.1418344601545789</v>
      </c>
      <c r="AJ24" s="15">
        <f t="shared" si="37"/>
        <v>-0.16846714274179264</v>
      </c>
      <c r="AK24" s="15">
        <f t="shared" si="37"/>
        <v>-0.19306893635196631</v>
      </c>
      <c r="AL24" s="15">
        <f t="shared" si="37"/>
        <v>-0.2352606983153388</v>
      </c>
      <c r="AM24" s="15">
        <f t="shared" si="37"/>
        <v>-0.2613164456235616</v>
      </c>
      <c r="AN24" s="15">
        <f t="shared" si="37"/>
        <v>-0.28600567679884081</v>
      </c>
      <c r="AO24" s="15">
        <f t="shared" si="37"/>
        <v>-0.31418301052988751</v>
      </c>
      <c r="AP24" s="15">
        <f t="shared" si="37"/>
        <v>-0.34181298776493796</v>
      </c>
      <c r="AQ24" s="15">
        <f t="shared" si="37"/>
        <v>-0.36956404349725047</v>
      </c>
      <c r="AR24" s="15">
        <f t="shared" si="37"/>
        <v>-0.39699380650243299</v>
      </c>
      <c r="AS24" s="15">
        <f t="shared" si="37"/>
        <v>-0.42383431985839415</v>
      </c>
      <c r="AT24" s="15">
        <f t="shared" si="37"/>
        <v>-0.45235927705118084</v>
      </c>
      <c r="AU24" s="15">
        <f t="shared" si="37"/>
        <v>-0.48139117965891531</v>
      </c>
      <c r="AV24" s="15">
        <f t="shared" si="37"/>
        <v>-0.50269655161388616</v>
      </c>
      <c r="AW24" s="15">
        <f t="shared" si="37"/>
        <v>-0.52222700207116368</v>
      </c>
      <c r="AX24" s="15">
        <f t="shared" si="37"/>
        <v>-0.53990527153572931</v>
      </c>
      <c r="AY24" s="15">
        <f t="shared" si="37"/>
        <v>-0.55887305772421858</v>
      </c>
      <c r="AZ24" s="15">
        <f t="shared" si="37"/>
        <v>-0.5773423690427496</v>
      </c>
      <c r="BA24" s="15">
        <f t="shared" si="37"/>
        <v>-0.59413558394659671</v>
      </c>
      <c r="BB24" s="15">
        <f t="shared" ref="BB24:BE24" si="38">BB6/$AA6-1</f>
        <v>-0.60688120490561648</v>
      </c>
      <c r="BC24" s="15" t="e">
        <f t="shared" si="38"/>
        <v>#REF!</v>
      </c>
      <c r="BD24" s="15" t="e">
        <f t="shared" si="38"/>
        <v>#REF!</v>
      </c>
      <c r="BE24" s="15" t="e">
        <f t="shared" si="38"/>
        <v>#REF!</v>
      </c>
    </row>
    <row r="25" spans="19:57">
      <c r="Y25" s="342" t="s">
        <v>317</v>
      </c>
      <c r="Z25" s="32"/>
      <c r="AA25" s="788">
        <f t="shared" si="34"/>
        <v>0</v>
      </c>
      <c r="AB25" s="788">
        <f t="shared" si="34"/>
        <v>-3.776379429519694E-3</v>
      </c>
      <c r="AC25" s="15">
        <f t="shared" si="34"/>
        <v>-1.0848698795203116E-2</v>
      </c>
      <c r="AD25" s="788">
        <f t="shared" si="34"/>
        <v>2.6240112293347551E-3</v>
      </c>
      <c r="AE25" s="788">
        <f t="shared" si="34"/>
        <v>-1.5219774019329391E-3</v>
      </c>
      <c r="AF25" s="15">
        <f t="shared" si="34"/>
        <v>2.11031011807159E-2</v>
      </c>
      <c r="AG25" s="15">
        <f t="shared" ref="AG25:BA25" si="39">AG7/$AA7-1</f>
        <v>2.5434858501820257E-2</v>
      </c>
      <c r="AH25" s="15">
        <f t="shared" si="39"/>
        <v>-3.1997444503418904E-2</v>
      </c>
      <c r="AI25" s="15">
        <f t="shared" si="39"/>
        <v>-6.8688711714763317E-2</v>
      </c>
      <c r="AJ25" s="15">
        <f t="shared" si="39"/>
        <v>-6.4211063467650487E-2</v>
      </c>
      <c r="AK25" s="15">
        <f t="shared" si="39"/>
        <v>-6.6745144518781219E-2</v>
      </c>
      <c r="AL25" s="15">
        <f t="shared" si="39"/>
        <v>-0.10274903136219715</v>
      </c>
      <c r="AM25" s="15">
        <f t="shared" si="39"/>
        <v>-2.0428155031690265E-2</v>
      </c>
      <c r="AN25" s="15">
        <f t="shared" si="39"/>
        <v>-1.0581355318247554E-2</v>
      </c>
      <c r="AO25" s="15">
        <f t="shared" si="39"/>
        <v>0.1180239547127151</v>
      </c>
      <c r="AP25" s="15">
        <f t="shared" si="39"/>
        <v>0.19290918948995905</v>
      </c>
      <c r="AQ25" s="15">
        <f t="shared" si="39"/>
        <v>0.24127179390823228</v>
      </c>
      <c r="AR25" s="15">
        <f t="shared" si="39"/>
        <v>0.28931122630120032</v>
      </c>
      <c r="AS25" s="15">
        <f t="shared" si="39"/>
        <v>0.24695841516888017</v>
      </c>
      <c r="AT25" s="15">
        <f t="shared" si="39"/>
        <v>0.18438899791052155</v>
      </c>
      <c r="AU25" s="15">
        <f t="shared" si="39"/>
        <v>0.29570762855544785</v>
      </c>
      <c r="AV25" s="15">
        <f t="shared" si="39"/>
        <v>2.4598419953362649E-2</v>
      </c>
      <c r="AW25" s="15">
        <f t="shared" si="39"/>
        <v>4.3920279005493335E-2</v>
      </c>
      <c r="AX25" s="788">
        <f t="shared" si="39"/>
        <v>4.6957241617249235E-3</v>
      </c>
      <c r="AY25" s="15">
        <f t="shared" si="39"/>
        <v>-1.0393835848659494E-2</v>
      </c>
      <c r="AZ25" s="15">
        <f t="shared" si="39"/>
        <v>3.0356477461236375E-2</v>
      </c>
      <c r="BA25" s="15">
        <f t="shared" si="39"/>
        <v>-2.0145699115616589E-2</v>
      </c>
      <c r="BB25" s="15">
        <f t="shared" ref="BB25:BE25" si="40">BB7/$AA7-1</f>
        <v>-2.2059566011100706E-2</v>
      </c>
      <c r="BC25" s="15" t="e">
        <f t="shared" si="40"/>
        <v>#REF!</v>
      </c>
      <c r="BD25" s="15" t="e">
        <f t="shared" si="40"/>
        <v>#REF!</v>
      </c>
      <c r="BE25" s="15" t="e">
        <f t="shared" si="40"/>
        <v>#REF!</v>
      </c>
    </row>
    <row r="26" spans="19:57">
      <c r="Y26" s="342" t="s">
        <v>318</v>
      </c>
      <c r="Z26" s="32"/>
      <c r="AA26" s="788">
        <f t="shared" si="34"/>
        <v>0</v>
      </c>
      <c r="AB26" s="15">
        <f t="shared" si="34"/>
        <v>-0.10134754000492241</v>
      </c>
      <c r="AC26" s="15">
        <f t="shared" si="34"/>
        <v>-0.19474227287005474</v>
      </c>
      <c r="AD26" s="15">
        <f t="shared" si="34"/>
        <v>-0.32328310485388689</v>
      </c>
      <c r="AE26" s="15">
        <f t="shared" si="34"/>
        <v>-0.40943783932922118</v>
      </c>
      <c r="AF26" s="15">
        <f t="shared" si="34"/>
        <v>-0.46773171521610502</v>
      </c>
      <c r="AG26" s="15">
        <f t="shared" ref="AG26:BA26" si="41">AG8/$AA8-1</f>
        <v>-0.53481613216710711</v>
      </c>
      <c r="AH26" s="15">
        <f t="shared" si="41"/>
        <v>-0.55839343017401943</v>
      </c>
      <c r="AI26" s="15">
        <f t="shared" si="41"/>
        <v>-0.59625654218309232</v>
      </c>
      <c r="AJ26" s="15">
        <f t="shared" si="41"/>
        <v>-0.60716976358439956</v>
      </c>
      <c r="AK26" s="15">
        <f t="shared" si="41"/>
        <v>-0.63086215985055838</v>
      </c>
      <c r="AL26" s="15">
        <f t="shared" si="41"/>
        <v>-0.67821771591117175</v>
      </c>
      <c r="AM26" s="15">
        <f t="shared" si="41"/>
        <v>-0.78726790345976139</v>
      </c>
      <c r="AN26" s="15">
        <f t="shared" si="41"/>
        <v>-0.79537580333899771</v>
      </c>
      <c r="AO26" s="15">
        <f t="shared" si="41"/>
        <v>-0.80362621612793839</v>
      </c>
      <c r="AP26" s="15">
        <f t="shared" si="41"/>
        <v>-0.80365881339945422</v>
      </c>
      <c r="AQ26" s="15">
        <f t="shared" si="41"/>
        <v>-0.80245934126361429</v>
      </c>
      <c r="AR26" s="15">
        <f t="shared" si="41"/>
        <v>-0.80393097549553594</v>
      </c>
      <c r="AS26" s="15">
        <f t="shared" si="41"/>
        <v>-0.80960778392627619</v>
      </c>
      <c r="AT26" s="15">
        <f t="shared" si="41"/>
        <v>-0.81572312041039441</v>
      </c>
      <c r="AU26" s="15">
        <f t="shared" si="41"/>
        <v>-0.82209762231198513</v>
      </c>
      <c r="AV26" s="15">
        <f t="shared" si="41"/>
        <v>-0.8256329286236288</v>
      </c>
      <c r="AW26" s="15">
        <f t="shared" si="41"/>
        <v>-0.82897268416776604</v>
      </c>
      <c r="AX26" s="15">
        <f t="shared" si="41"/>
        <v>-0.83589817175335401</v>
      </c>
      <c r="AY26" s="15">
        <f t="shared" si="41"/>
        <v>-0.83794429566353479</v>
      </c>
      <c r="AZ26" s="15">
        <f t="shared" si="41"/>
        <v>-0.84166961520125649</v>
      </c>
      <c r="BA26" s="15">
        <f t="shared" si="41"/>
        <v>-0.84032303599146096</v>
      </c>
      <c r="BB26" s="15">
        <f t="shared" ref="BB26:BE26" si="42">BB8/$AA8-1</f>
        <v>-0.83894460313416053</v>
      </c>
      <c r="BC26" s="15" t="e">
        <f t="shared" si="42"/>
        <v>#REF!</v>
      </c>
      <c r="BD26" s="15" t="e">
        <f t="shared" si="42"/>
        <v>#REF!</v>
      </c>
      <c r="BE26" s="15" t="e">
        <f t="shared" si="42"/>
        <v>#REF!</v>
      </c>
    </row>
    <row r="27" spans="19:57" ht="15" thickBot="1">
      <c r="Y27" s="343" t="s">
        <v>322</v>
      </c>
      <c r="Z27" s="97"/>
      <c r="AA27" s="790">
        <f t="shared" si="34"/>
        <v>0</v>
      </c>
      <c r="AB27" s="16">
        <f t="shared" si="34"/>
        <v>-3.7604330087778193E-2</v>
      </c>
      <c r="AC27" s="16">
        <f t="shared" si="34"/>
        <v>-9.3206679020228278E-2</v>
      </c>
      <c r="AD27" s="16">
        <f t="shared" si="34"/>
        <v>-0.13849687140733424</v>
      </c>
      <c r="AE27" s="16">
        <f t="shared" si="34"/>
        <v>-7.8818907344737621E-2</v>
      </c>
      <c r="AF27" s="16">
        <f t="shared" si="34"/>
        <v>-3.4715479706928121E-2</v>
      </c>
      <c r="AG27" s="16">
        <f t="shared" ref="AG27:BA27" si="43">AG9/$AA9-1</f>
        <v>-8.2608101886638252E-2</v>
      </c>
      <c r="AH27" s="16">
        <f t="shared" si="43"/>
        <v>-9.1129894017291546E-2</v>
      </c>
      <c r="AI27" s="16">
        <f t="shared" si="43"/>
        <v>-0.13083811625161923</v>
      </c>
      <c r="AJ27" s="16">
        <f t="shared" si="43"/>
        <v>-0.14129577591351961</v>
      </c>
      <c r="AK27" s="16">
        <f t="shared" si="43"/>
        <v>-0.10481015705523911</v>
      </c>
      <c r="AL27" s="16">
        <f t="shared" si="43"/>
        <v>-0.14444261954191284</v>
      </c>
      <c r="AM27" s="16">
        <f t="shared" si="43"/>
        <v>-0.12654830553512664</v>
      </c>
      <c r="AN27" s="16">
        <f t="shared" si="43"/>
        <v>-0.1709762348006777</v>
      </c>
      <c r="AO27" s="16">
        <f t="shared" si="43"/>
        <v>-0.11330870668367221</v>
      </c>
      <c r="AP27" s="16">
        <f t="shared" si="43"/>
        <v>-0.11136989448800683</v>
      </c>
      <c r="AQ27" s="16">
        <f t="shared" si="43"/>
        <v>-9.8273988276960211E-2</v>
      </c>
      <c r="AR27" s="16">
        <f t="shared" si="43"/>
        <v>-0.15926496773591603</v>
      </c>
      <c r="AS27" s="16">
        <f t="shared" si="43"/>
        <v>-0.18020099998208416</v>
      </c>
      <c r="AT27" s="16">
        <f t="shared" si="43"/>
        <v>-0.15322709577581139</v>
      </c>
      <c r="AU27" s="16">
        <f t="shared" si="43"/>
        <v>-0.10916212098698708</v>
      </c>
      <c r="AV27" s="16">
        <f t="shared" si="43"/>
        <v>-0.1133531518058235</v>
      </c>
      <c r="AW27" s="16">
        <f t="shared" si="43"/>
        <v>-0.23779313165326621</v>
      </c>
      <c r="AX27" s="16">
        <f t="shared" si="43"/>
        <v>-0.23417789138346268</v>
      </c>
      <c r="AY27" s="16">
        <f t="shared" si="43"/>
        <v>-0.29120073482864517</v>
      </c>
      <c r="AZ27" s="16">
        <f t="shared" si="43"/>
        <v>-0.19921816476783705</v>
      </c>
      <c r="BA27" s="16">
        <f t="shared" si="43"/>
        <v>-0.2853745628131602</v>
      </c>
      <c r="BB27" s="16">
        <f t="shared" ref="BB27:BE27" si="44">BB9/$AA9-1</f>
        <v>-0.29481798844535045</v>
      </c>
      <c r="BC27" s="16" t="e">
        <f t="shared" si="44"/>
        <v>#REF!</v>
      </c>
      <c r="BD27" s="16" t="e">
        <f t="shared" si="44"/>
        <v>#REF!</v>
      </c>
      <c r="BE27" s="16" t="e">
        <f t="shared" si="44"/>
        <v>#REF!</v>
      </c>
    </row>
    <row r="28" spans="19:57" ht="15" thickTop="1">
      <c r="Y28" s="344" t="s">
        <v>319</v>
      </c>
      <c r="Z28" s="56"/>
      <c r="AA28" s="789">
        <f t="shared" si="34"/>
        <v>0</v>
      </c>
      <c r="AB28" s="17">
        <f t="shared" si="34"/>
        <v>-2.760014456731108E-2</v>
      </c>
      <c r="AC28" s="789">
        <f t="shared" si="34"/>
        <v>-8.619681747539909E-3</v>
      </c>
      <c r="AD28" s="17">
        <f t="shared" si="34"/>
        <v>-0.10091755010008241</v>
      </c>
      <c r="AE28" s="17">
        <f t="shared" si="34"/>
        <v>-2.4520541106015314E-2</v>
      </c>
      <c r="AF28" s="17">
        <f t="shared" si="34"/>
        <v>-5.8149254022462404E-2</v>
      </c>
      <c r="AG28" s="17">
        <f t="shared" ref="AG28:BA28" si="45">AG10/$AA10-1</f>
        <v>-8.5441927748171942E-2</v>
      </c>
      <c r="AH28" s="17">
        <f t="shared" si="45"/>
        <v>-0.10222559474927329</v>
      </c>
      <c r="AI28" s="17">
        <f t="shared" si="45"/>
        <v>-0.14408990173333824</v>
      </c>
      <c r="AJ28" s="17">
        <f t="shared" si="45"/>
        <v>-0.14755969399007984</v>
      </c>
      <c r="AK28" s="17">
        <f t="shared" si="45"/>
        <v>-0.14795195537838834</v>
      </c>
      <c r="AL28" s="17">
        <f t="shared" si="45"/>
        <v>-0.17133954036551691</v>
      </c>
      <c r="AM28" s="17">
        <f t="shared" si="45"/>
        <v>-0.18510022138454196</v>
      </c>
      <c r="AN28" s="17">
        <f t="shared" si="45"/>
        <v>-0.21788037563390994</v>
      </c>
      <c r="AO28" s="17">
        <f t="shared" si="45"/>
        <v>-0.19370447802982627</v>
      </c>
      <c r="AP28" s="17">
        <f t="shared" si="45"/>
        <v>-0.19818329937550883</v>
      </c>
      <c r="AQ28" s="17">
        <f t="shared" si="45"/>
        <v>-0.20929217389766619</v>
      </c>
      <c r="AR28" s="17">
        <f t="shared" si="45"/>
        <v>-0.20244388915644185</v>
      </c>
      <c r="AS28" s="17">
        <f t="shared" si="45"/>
        <v>-0.20958049361428588</v>
      </c>
      <c r="AT28" s="17">
        <f t="shared" si="45"/>
        <v>-0.23011281914365767</v>
      </c>
      <c r="AU28" s="17">
        <f t="shared" si="45"/>
        <v>-0.2164237374308623</v>
      </c>
      <c r="AV28" s="17">
        <f t="shared" si="45"/>
        <v>-0.24006821020645541</v>
      </c>
      <c r="AW28" s="17">
        <f t="shared" si="45"/>
        <v>-0.25899917116149285</v>
      </c>
      <c r="AX28" s="17">
        <f t="shared" si="45"/>
        <v>-0.26658457612673536</v>
      </c>
      <c r="AY28" s="17">
        <f t="shared" si="45"/>
        <v>-0.28094034726222261</v>
      </c>
      <c r="AZ28" s="17">
        <f t="shared" si="45"/>
        <v>-0.29760513861355664</v>
      </c>
      <c r="BA28" s="17">
        <f t="shared" si="45"/>
        <v>-0.30607268629061879</v>
      </c>
      <c r="BB28" s="17">
        <f t="shared" ref="BB28:BE28" si="46">BB10/$AA10-1</f>
        <v>-0.31148391874999293</v>
      </c>
      <c r="BC28" s="17" t="e">
        <f t="shared" si="46"/>
        <v>#REF!</v>
      </c>
      <c r="BD28" s="17" t="e">
        <f t="shared" si="46"/>
        <v>#REF!</v>
      </c>
      <c r="BE28" s="17" t="e">
        <f t="shared" si="46"/>
        <v>#REF!</v>
      </c>
    </row>
    <row r="29" spans="19:57">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BB29" s="18"/>
    </row>
    <row r="30" spans="19:57">
      <c r="Y30" s="84" t="s">
        <v>292</v>
      </c>
    </row>
    <row r="31" spans="19:57">
      <c r="Y31" s="10"/>
      <c r="Z31" s="80"/>
      <c r="AA31" s="10">
        <v>1990</v>
      </c>
      <c r="AB31" s="10">
        <f t="shared" ref="AB31:AZ31" si="47">AA31+1</f>
        <v>1991</v>
      </c>
      <c r="AC31" s="10">
        <f t="shared" si="47"/>
        <v>1992</v>
      </c>
      <c r="AD31" s="10">
        <f t="shared" si="47"/>
        <v>1993</v>
      </c>
      <c r="AE31" s="10">
        <f t="shared" si="47"/>
        <v>1994</v>
      </c>
      <c r="AF31" s="10">
        <f t="shared" si="47"/>
        <v>1995</v>
      </c>
      <c r="AG31" s="10">
        <f t="shared" si="47"/>
        <v>1996</v>
      </c>
      <c r="AH31" s="10">
        <f t="shared" si="47"/>
        <v>1997</v>
      </c>
      <c r="AI31" s="10">
        <f t="shared" si="47"/>
        <v>1998</v>
      </c>
      <c r="AJ31" s="10">
        <f t="shared" si="47"/>
        <v>1999</v>
      </c>
      <c r="AK31" s="10">
        <f t="shared" si="47"/>
        <v>2000</v>
      </c>
      <c r="AL31" s="10">
        <f t="shared" si="47"/>
        <v>2001</v>
      </c>
      <c r="AM31" s="10">
        <f t="shared" si="47"/>
        <v>2002</v>
      </c>
      <c r="AN31" s="10">
        <f t="shared" si="47"/>
        <v>2003</v>
      </c>
      <c r="AO31" s="10">
        <f t="shared" si="47"/>
        <v>2004</v>
      </c>
      <c r="AP31" s="10">
        <f t="shared" si="47"/>
        <v>2005</v>
      </c>
      <c r="AQ31" s="10">
        <f t="shared" si="47"/>
        <v>2006</v>
      </c>
      <c r="AR31" s="10">
        <f t="shared" si="47"/>
        <v>2007</v>
      </c>
      <c r="AS31" s="10">
        <f t="shared" si="47"/>
        <v>2008</v>
      </c>
      <c r="AT31" s="10">
        <f t="shared" si="47"/>
        <v>2009</v>
      </c>
      <c r="AU31" s="10">
        <f t="shared" si="47"/>
        <v>2010</v>
      </c>
      <c r="AV31" s="10">
        <f t="shared" si="47"/>
        <v>2011</v>
      </c>
      <c r="AW31" s="10">
        <f t="shared" si="47"/>
        <v>2012</v>
      </c>
      <c r="AX31" s="10">
        <f t="shared" si="47"/>
        <v>2013</v>
      </c>
      <c r="AY31" s="10">
        <f t="shared" si="47"/>
        <v>2014</v>
      </c>
      <c r="AZ31" s="10">
        <f t="shared" si="47"/>
        <v>2015</v>
      </c>
      <c r="BA31" s="10">
        <f>AZ31+1</f>
        <v>2016</v>
      </c>
      <c r="BB31" s="10">
        <f t="shared" ref="BB31" si="48">BA31+1</f>
        <v>2017</v>
      </c>
      <c r="BC31" s="10">
        <f t="shared" ref="BC31" si="49">BB31+1</f>
        <v>2018</v>
      </c>
      <c r="BD31" s="10">
        <f t="shared" ref="BD31" si="50">BC31+1</f>
        <v>2019</v>
      </c>
      <c r="BE31" s="10">
        <f>BD31+1</f>
        <v>2020</v>
      </c>
    </row>
    <row r="32" spans="19:57">
      <c r="Y32" s="342" t="s">
        <v>315</v>
      </c>
      <c r="Z32" s="98"/>
      <c r="AA32" s="94"/>
      <c r="AB32" s="94"/>
      <c r="AC32" s="94"/>
      <c r="AD32" s="94"/>
      <c r="AE32" s="94"/>
      <c r="AF32" s="94"/>
      <c r="AG32" s="94"/>
      <c r="AH32" s="94"/>
      <c r="AI32" s="94"/>
      <c r="AJ32" s="94"/>
      <c r="AK32" s="94"/>
      <c r="AL32" s="94"/>
      <c r="AM32" s="94"/>
      <c r="AN32" s="94"/>
      <c r="AO32" s="94"/>
      <c r="AP32" s="788">
        <f t="shared" ref="AP32:AQ37" si="51">AP5/$AP5-1</f>
        <v>0</v>
      </c>
      <c r="AQ32" s="788">
        <f t="shared" si="51"/>
        <v>-8.8143485847647085E-3</v>
      </c>
      <c r="AR32" s="15">
        <f t="shared" ref="AR32:AW32" si="52">AR5/$AP5-1</f>
        <v>1.51749366348366E-2</v>
      </c>
      <c r="AS32" s="15">
        <f t="shared" si="52"/>
        <v>1.9423715097959926E-2</v>
      </c>
      <c r="AT32" s="788">
        <f t="shared" si="52"/>
        <v>1.5500320854071603E-3</v>
      </c>
      <c r="AU32" s="15">
        <f t="shared" si="52"/>
        <v>3.5919892187371572E-2</v>
      </c>
      <c r="AV32" s="15">
        <f t="shared" si="52"/>
        <v>1.9693917520499982E-2</v>
      </c>
      <c r="AW32" s="788">
        <f t="shared" si="52"/>
        <v>-4.4856794951394496E-3</v>
      </c>
      <c r="AX32" s="788">
        <f t="shared" ref="AX32:AY37" si="53">AX5/$AP5-1</f>
        <v>-5.6510514364008779E-3</v>
      </c>
      <c r="AY32" s="15">
        <f t="shared" si="53"/>
        <v>-2.0460430969800991E-2</v>
      </c>
      <c r="AZ32" s="15">
        <f t="shared" ref="AZ32:BC32" si="54">AZ5/$AP5-1</f>
        <v>-4.2725328290220799E-2</v>
      </c>
      <c r="BA32" s="15">
        <f t="shared" si="54"/>
        <v>-4.6754039066380759E-2</v>
      </c>
      <c r="BB32" s="15">
        <f t="shared" si="54"/>
        <v>-5.0175660089668783E-2</v>
      </c>
      <c r="BC32" s="15" t="e">
        <f t="shared" si="54"/>
        <v>#REF!</v>
      </c>
      <c r="BD32" s="15" t="e">
        <f t="shared" ref="BD32:BE32" si="55">BD5/$AP5-1</f>
        <v>#REF!</v>
      </c>
      <c r="BE32" s="15" t="e">
        <f t="shared" si="55"/>
        <v>#REF!</v>
      </c>
    </row>
    <row r="33" spans="25:57">
      <c r="Y33" s="342" t="s">
        <v>316</v>
      </c>
      <c r="Z33" s="98"/>
      <c r="AA33" s="94"/>
      <c r="AB33" s="94"/>
      <c r="AC33" s="94"/>
      <c r="AD33" s="94"/>
      <c r="AE33" s="94"/>
      <c r="AF33" s="94"/>
      <c r="AG33" s="94"/>
      <c r="AH33" s="94"/>
      <c r="AI33" s="94"/>
      <c r="AJ33" s="94"/>
      <c r="AK33" s="94"/>
      <c r="AL33" s="94"/>
      <c r="AM33" s="94"/>
      <c r="AN33" s="94"/>
      <c r="AO33" s="94"/>
      <c r="AP33" s="788">
        <f t="shared" si="51"/>
        <v>0</v>
      </c>
      <c r="AQ33" s="15">
        <f t="shared" si="51"/>
        <v>-4.2162873494078656E-2</v>
      </c>
      <c r="AR33" s="15">
        <f t="shared" ref="AR33:AW33" si="56">AR6/$AP6-1</f>
        <v>-8.3837598906901567E-2</v>
      </c>
      <c r="AS33" s="15">
        <f t="shared" si="56"/>
        <v>-0.12461706258063243</v>
      </c>
      <c r="AT33" s="15">
        <f t="shared" si="56"/>
        <v>-0.16795574393188251</v>
      </c>
      <c r="AU33" s="15">
        <f t="shared" si="56"/>
        <v>-0.2120646401392815</v>
      </c>
      <c r="AV33" s="15">
        <f t="shared" si="56"/>
        <v>-0.24443442495564016</v>
      </c>
      <c r="AW33" s="15">
        <f t="shared" si="56"/>
        <v>-0.2741075271199569</v>
      </c>
      <c r="AX33" s="15">
        <f t="shared" si="53"/>
        <v>-0.30096656434789304</v>
      </c>
      <c r="AY33" s="15">
        <f t="shared" si="53"/>
        <v>-0.32978479660695692</v>
      </c>
      <c r="AZ33" s="15">
        <f t="shared" ref="AZ33:BC33" si="57">AZ6/$AP6-1</f>
        <v>-0.35784568352086488</v>
      </c>
      <c r="BA33" s="15">
        <f t="shared" si="57"/>
        <v>-0.3833600352046227</v>
      </c>
      <c r="BB33" s="15">
        <f t="shared" si="57"/>
        <v>-0.40272477610970103</v>
      </c>
      <c r="BC33" s="15" t="e">
        <f t="shared" si="57"/>
        <v>#REF!</v>
      </c>
      <c r="BD33" s="15" t="e">
        <f t="shared" ref="BD33:BE33" si="58">BD6/$AP6-1</f>
        <v>#REF!</v>
      </c>
      <c r="BE33" s="15" t="e">
        <f t="shared" si="58"/>
        <v>#REF!</v>
      </c>
    </row>
    <row r="34" spans="25:57">
      <c r="Y34" s="342" t="s">
        <v>317</v>
      </c>
      <c r="Z34" s="98"/>
      <c r="AA34" s="94"/>
      <c r="AB34" s="94"/>
      <c r="AC34" s="94"/>
      <c r="AD34" s="94"/>
      <c r="AE34" s="94"/>
      <c r="AF34" s="94"/>
      <c r="AG34" s="94"/>
      <c r="AH34" s="94"/>
      <c r="AI34" s="94"/>
      <c r="AJ34" s="94"/>
      <c r="AK34" s="94"/>
      <c r="AL34" s="94"/>
      <c r="AM34" s="94"/>
      <c r="AN34" s="94"/>
      <c r="AO34" s="94"/>
      <c r="AP34" s="788">
        <f t="shared" si="51"/>
        <v>0</v>
      </c>
      <c r="AQ34" s="15">
        <f t="shared" si="51"/>
        <v>4.054173179682774E-2</v>
      </c>
      <c r="AR34" s="15">
        <f t="shared" ref="AR34:AW34" si="59">AR7/$AP7-1</f>
        <v>8.0812552758067646E-2</v>
      </c>
      <c r="AS34" s="15">
        <f t="shared" si="59"/>
        <v>4.5308751206812659E-2</v>
      </c>
      <c r="AT34" s="788">
        <f t="shared" si="59"/>
        <v>-7.1423639406117401E-3</v>
      </c>
      <c r="AU34" s="15">
        <f t="shared" si="59"/>
        <v>8.6174572189724907E-2</v>
      </c>
      <c r="AV34" s="15">
        <f t="shared" si="59"/>
        <v>-0.14109269256996793</v>
      </c>
      <c r="AW34" s="15">
        <f t="shared" si="59"/>
        <v>-0.12489543361483157</v>
      </c>
      <c r="AX34" s="15">
        <f t="shared" si="53"/>
        <v>-0.15777685928356955</v>
      </c>
      <c r="AY34" s="15">
        <f t="shared" si="53"/>
        <v>-0.1704262379146757</v>
      </c>
      <c r="AZ34" s="15">
        <f t="shared" ref="AZ34:BC34" si="60">AZ7/$AP7-1</f>
        <v>-0.13626578909851805</v>
      </c>
      <c r="BA34" s="15">
        <f t="shared" si="60"/>
        <v>-0.17860109594483853</v>
      </c>
      <c r="BB34" s="15">
        <f t="shared" si="60"/>
        <v>-0.18020546525672421</v>
      </c>
      <c r="BC34" s="15" t="e">
        <f t="shared" si="60"/>
        <v>#REF!</v>
      </c>
      <c r="BD34" s="15" t="e">
        <f t="shared" ref="BD34:BE34" si="61">BD7/$AP7-1</f>
        <v>#REF!</v>
      </c>
      <c r="BE34" s="15" t="e">
        <f t="shared" si="61"/>
        <v>#REF!</v>
      </c>
    </row>
    <row r="35" spans="25:57">
      <c r="Y35" s="342" t="s">
        <v>318</v>
      </c>
      <c r="Z35" s="98"/>
      <c r="AA35" s="94"/>
      <c r="AB35" s="94"/>
      <c r="AC35" s="94"/>
      <c r="AD35" s="94"/>
      <c r="AE35" s="94"/>
      <c r="AF35" s="94"/>
      <c r="AG35" s="94"/>
      <c r="AH35" s="94"/>
      <c r="AI35" s="94"/>
      <c r="AJ35" s="94"/>
      <c r="AK35" s="94"/>
      <c r="AL35" s="94"/>
      <c r="AM35" s="94"/>
      <c r="AN35" s="94"/>
      <c r="AO35" s="94"/>
      <c r="AP35" s="788">
        <f t="shared" si="51"/>
        <v>0</v>
      </c>
      <c r="AQ35" s="788">
        <f t="shared" si="51"/>
        <v>6.1091213545545475E-3</v>
      </c>
      <c r="AR35" s="788">
        <f t="shared" ref="AR35:AW35" si="62">AR8/$AP8-1</f>
        <v>-1.3861691517402797E-3</v>
      </c>
      <c r="AS35" s="15">
        <f t="shared" si="62"/>
        <v>-3.0299147264119863E-2</v>
      </c>
      <c r="AT35" s="15">
        <f t="shared" si="62"/>
        <v>-6.1445625443248719E-2</v>
      </c>
      <c r="AU35" s="15">
        <f t="shared" si="62"/>
        <v>-9.3912078417069278E-2</v>
      </c>
      <c r="AV35" s="15">
        <f t="shared" si="62"/>
        <v>-0.11191801172558191</v>
      </c>
      <c r="AW35" s="15">
        <f t="shared" si="62"/>
        <v>-0.12892797077677176</v>
      </c>
      <c r="AX35" s="15">
        <f t="shared" si="53"/>
        <v>-0.16420069019696026</v>
      </c>
      <c r="AY35" s="15">
        <f t="shared" si="53"/>
        <v>-0.17462195710283646</v>
      </c>
      <c r="AZ35" s="15">
        <f t="shared" ref="AZ35:BC35" si="63">AZ8/$AP8-1</f>
        <v>-0.19359566100175829</v>
      </c>
      <c r="BA35" s="15">
        <f t="shared" si="63"/>
        <v>-0.18673729759309088</v>
      </c>
      <c r="BB35" s="15">
        <f t="shared" si="63"/>
        <v>-0.17971669798703449</v>
      </c>
      <c r="BC35" s="15" t="e">
        <f t="shared" si="63"/>
        <v>#REF!</v>
      </c>
      <c r="BD35" s="15" t="e">
        <f t="shared" ref="BD35:BE35" si="64">BD8/$AP8-1</f>
        <v>#REF!</v>
      </c>
      <c r="BE35" s="15" t="e">
        <f t="shared" si="64"/>
        <v>#REF!</v>
      </c>
    </row>
    <row r="36" spans="25:57" ht="15" thickBot="1">
      <c r="Y36" s="343" t="s">
        <v>322</v>
      </c>
      <c r="Z36" s="100"/>
      <c r="AA36" s="101"/>
      <c r="AB36" s="101"/>
      <c r="AC36" s="101"/>
      <c r="AD36" s="101"/>
      <c r="AE36" s="101"/>
      <c r="AF36" s="101"/>
      <c r="AG36" s="101"/>
      <c r="AH36" s="101"/>
      <c r="AI36" s="101"/>
      <c r="AJ36" s="101"/>
      <c r="AK36" s="101"/>
      <c r="AL36" s="101"/>
      <c r="AM36" s="101"/>
      <c r="AN36" s="101"/>
      <c r="AO36" s="101"/>
      <c r="AP36" s="790">
        <f t="shared" si="51"/>
        <v>0</v>
      </c>
      <c r="AQ36" s="16">
        <f t="shared" si="51"/>
        <v>1.4737184943223625E-2</v>
      </c>
      <c r="AR36" s="16">
        <f t="shared" ref="AR36:AW36" si="65">AR9/$AP9-1</f>
        <v>-5.3897648696376366E-2</v>
      </c>
      <c r="AS36" s="16">
        <f t="shared" si="65"/>
        <v>-7.745754399623872E-2</v>
      </c>
      <c r="AT36" s="16">
        <f t="shared" si="65"/>
        <v>-4.7103064625171776E-2</v>
      </c>
      <c r="AU36" s="790">
        <f t="shared" si="65"/>
        <v>2.484468495187464E-3</v>
      </c>
      <c r="AV36" s="790">
        <f t="shared" si="65"/>
        <v>-2.2318142335208124E-3</v>
      </c>
      <c r="AW36" s="16">
        <f t="shared" si="65"/>
        <v>-0.14226756035056842</v>
      </c>
      <c r="AX36" s="16">
        <f t="shared" si="53"/>
        <v>-0.1381992306289227</v>
      </c>
      <c r="AY36" s="16">
        <f t="shared" si="53"/>
        <v>-0.20236861121988092</v>
      </c>
      <c r="AZ36" s="16">
        <f t="shared" ref="AZ36:BC36" si="66">AZ9/$AP9-1</f>
        <v>-9.8858084747438957E-2</v>
      </c>
      <c r="BA36" s="16">
        <f t="shared" si="66"/>
        <v>-0.19581225894310528</v>
      </c>
      <c r="BB36" s="16">
        <f t="shared" si="66"/>
        <v>-0.20643920661640003</v>
      </c>
      <c r="BC36" s="16" t="e">
        <f t="shared" si="66"/>
        <v>#REF!</v>
      </c>
      <c r="BD36" s="16" t="e">
        <f t="shared" ref="BD36:BE36" si="67">BD9/$AP9-1</f>
        <v>#REF!</v>
      </c>
      <c r="BE36" s="16" t="e">
        <f t="shared" si="67"/>
        <v>#REF!</v>
      </c>
    </row>
    <row r="37" spans="25:57" ht="15" thickTop="1">
      <c r="Y37" s="344" t="s">
        <v>319</v>
      </c>
      <c r="Z37" s="99"/>
      <c r="AA37" s="102"/>
      <c r="AB37" s="102"/>
      <c r="AC37" s="102"/>
      <c r="AD37" s="102"/>
      <c r="AE37" s="102"/>
      <c r="AF37" s="102"/>
      <c r="AG37" s="102"/>
      <c r="AH37" s="102"/>
      <c r="AI37" s="102"/>
      <c r="AJ37" s="102"/>
      <c r="AK37" s="102"/>
      <c r="AL37" s="102"/>
      <c r="AM37" s="102"/>
      <c r="AN37" s="102"/>
      <c r="AO37" s="102"/>
      <c r="AP37" s="789">
        <f t="shared" si="51"/>
        <v>0</v>
      </c>
      <c r="AQ37" s="17">
        <f t="shared" si="51"/>
        <v>-1.3854631006694373E-2</v>
      </c>
      <c r="AR37" s="17">
        <f t="shared" ref="AR37:AW37" si="68">AR10/$AP10-1</f>
        <v>-5.3136705404299711E-3</v>
      </c>
      <c r="AS37" s="17">
        <f t="shared" si="68"/>
        <v>-1.4214214083967613E-2</v>
      </c>
      <c r="AT37" s="17">
        <f t="shared" si="68"/>
        <v>-3.9821470098191702E-2</v>
      </c>
      <c r="AU37" s="17">
        <f t="shared" si="68"/>
        <v>-2.2748887671143581E-2</v>
      </c>
      <c r="AV37" s="789">
        <f t="shared" si="68"/>
        <v>-5.2237513634131982E-2</v>
      </c>
      <c r="AW37" s="17">
        <f t="shared" si="68"/>
        <v>-7.5847599256311238E-2</v>
      </c>
      <c r="AX37" s="17">
        <f t="shared" si="53"/>
        <v>-8.530787235780013E-2</v>
      </c>
      <c r="AY37" s="17">
        <f t="shared" si="53"/>
        <v>-0.10321192838994109</v>
      </c>
      <c r="AZ37" s="17">
        <f t="shared" ref="AZ37:BC37" si="69">AZ10/$AP10-1</f>
        <v>-0.12399572016972649</v>
      </c>
      <c r="BA37" s="17">
        <f t="shared" si="69"/>
        <v>-0.13455617328883374</v>
      </c>
      <c r="BB37" s="17">
        <f t="shared" si="69"/>
        <v>-0.14130488836942467</v>
      </c>
      <c r="BC37" s="17" t="e">
        <f t="shared" si="69"/>
        <v>#REF!</v>
      </c>
      <c r="BD37" s="17" t="e">
        <f t="shared" ref="BD37:BE37" si="70">BD10/$AP10-1</f>
        <v>#REF!</v>
      </c>
      <c r="BE37" s="17" t="e">
        <f t="shared" si="70"/>
        <v>#REF!</v>
      </c>
    </row>
    <row r="38" spans="25:57">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BB38" s="18"/>
    </row>
    <row r="39" spans="25:57">
      <c r="Y39" s="84" t="s">
        <v>293</v>
      </c>
    </row>
    <row r="40" spans="25:57">
      <c r="Y40" s="10"/>
      <c r="Z40" s="80"/>
      <c r="AA40" s="10">
        <v>1990</v>
      </c>
      <c r="AB40" s="10">
        <f t="shared" ref="AB40:AZ40" si="71">AA40+1</f>
        <v>1991</v>
      </c>
      <c r="AC40" s="10">
        <f t="shared" si="71"/>
        <v>1992</v>
      </c>
      <c r="AD40" s="10">
        <f t="shared" si="71"/>
        <v>1993</v>
      </c>
      <c r="AE40" s="10">
        <f t="shared" si="71"/>
        <v>1994</v>
      </c>
      <c r="AF40" s="10">
        <f t="shared" si="71"/>
        <v>1995</v>
      </c>
      <c r="AG40" s="10">
        <f t="shared" si="71"/>
        <v>1996</v>
      </c>
      <c r="AH40" s="10">
        <f t="shared" si="71"/>
        <v>1997</v>
      </c>
      <c r="AI40" s="10">
        <f t="shared" si="71"/>
        <v>1998</v>
      </c>
      <c r="AJ40" s="10">
        <f t="shared" si="71"/>
        <v>1999</v>
      </c>
      <c r="AK40" s="10">
        <f t="shared" si="71"/>
        <v>2000</v>
      </c>
      <c r="AL40" s="10">
        <f t="shared" si="71"/>
        <v>2001</v>
      </c>
      <c r="AM40" s="10">
        <f t="shared" si="71"/>
        <v>2002</v>
      </c>
      <c r="AN40" s="10">
        <f t="shared" si="71"/>
        <v>2003</v>
      </c>
      <c r="AO40" s="10">
        <f t="shared" si="71"/>
        <v>2004</v>
      </c>
      <c r="AP40" s="10">
        <f t="shared" si="71"/>
        <v>2005</v>
      </c>
      <c r="AQ40" s="10">
        <f t="shared" si="71"/>
        <v>2006</v>
      </c>
      <c r="AR40" s="10">
        <f t="shared" si="71"/>
        <v>2007</v>
      </c>
      <c r="AS40" s="10">
        <f t="shared" si="71"/>
        <v>2008</v>
      </c>
      <c r="AT40" s="10">
        <f t="shared" si="71"/>
        <v>2009</v>
      </c>
      <c r="AU40" s="10">
        <f t="shared" si="71"/>
        <v>2010</v>
      </c>
      <c r="AV40" s="10">
        <f t="shared" si="71"/>
        <v>2011</v>
      </c>
      <c r="AW40" s="10">
        <f t="shared" si="71"/>
        <v>2012</v>
      </c>
      <c r="AX40" s="10">
        <f t="shared" si="71"/>
        <v>2013</v>
      </c>
      <c r="AY40" s="10">
        <f t="shared" si="71"/>
        <v>2014</v>
      </c>
      <c r="AZ40" s="10">
        <f t="shared" si="71"/>
        <v>2015</v>
      </c>
      <c r="BA40" s="10">
        <f>AZ40+1</f>
        <v>2016</v>
      </c>
      <c r="BB40" s="10">
        <f t="shared" ref="BB40" si="72">BA40+1</f>
        <v>2017</v>
      </c>
      <c r="BC40" s="10">
        <f t="shared" ref="BC40" si="73">BB40+1</f>
        <v>2018</v>
      </c>
      <c r="BD40" s="10">
        <f t="shared" ref="BD40" si="74">BC40+1</f>
        <v>2019</v>
      </c>
      <c r="BE40" s="10">
        <f>BD40+1</f>
        <v>2020</v>
      </c>
    </row>
    <row r="41" spans="25:57">
      <c r="Y41" s="342" t="s">
        <v>315</v>
      </c>
      <c r="Z41" s="98"/>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788">
        <f t="shared" ref="AX41:AX46" si="75">AX5/$AX5-1</f>
        <v>0</v>
      </c>
      <c r="AY41" s="15">
        <f t="shared" ref="AY41:BE46" si="76">AY5/$AX5-1</f>
        <v>-1.4893543715003954E-2</v>
      </c>
      <c r="AZ41" s="15">
        <f t="shared" si="76"/>
        <v>-3.7284976171972684E-2</v>
      </c>
      <c r="BA41" s="15">
        <f t="shared" si="76"/>
        <v>-4.1336582785505782E-2</v>
      </c>
      <c r="BB41" s="15">
        <f t="shared" si="76"/>
        <v>-4.477764945353091E-2</v>
      </c>
      <c r="BC41" s="15" t="e">
        <f t="shared" ref="BC41:BE41" si="77">BC5/$AX5-1</f>
        <v>#REF!</v>
      </c>
      <c r="BD41" s="15" t="e">
        <f t="shared" si="77"/>
        <v>#REF!</v>
      </c>
      <c r="BE41" s="15" t="e">
        <f t="shared" si="77"/>
        <v>#REF!</v>
      </c>
    </row>
    <row r="42" spans="25:57">
      <c r="Y42" s="342" t="s">
        <v>316</v>
      </c>
      <c r="Z42" s="98"/>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788">
        <f t="shared" si="75"/>
        <v>0</v>
      </c>
      <c r="AY42" s="15">
        <f t="shared" ref="AY42:BA42" si="78">AY6/$AX6-1</f>
        <v>-4.1225828106748907E-2</v>
      </c>
      <c r="AZ42" s="15">
        <f t="shared" si="78"/>
        <v>-8.1368238301664397E-2</v>
      </c>
      <c r="BA42" s="15">
        <f t="shared" si="78"/>
        <v>-0.11786771083398506</v>
      </c>
      <c r="BB42" s="15">
        <f t="shared" si="76"/>
        <v>-0.14556987773679364</v>
      </c>
      <c r="BC42" s="15" t="e">
        <f t="shared" si="76"/>
        <v>#REF!</v>
      </c>
      <c r="BD42" s="15" t="e">
        <f t="shared" si="76"/>
        <v>#REF!</v>
      </c>
      <c r="BE42" s="15" t="e">
        <f t="shared" si="76"/>
        <v>#REF!</v>
      </c>
    </row>
    <row r="43" spans="25:57">
      <c r="Y43" s="342" t="s">
        <v>317</v>
      </c>
      <c r="Z43" s="98"/>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788">
        <f t="shared" si="75"/>
        <v>0</v>
      </c>
      <c r="AY43" s="15">
        <f t="shared" ref="AY43:BA43" si="79">AY7/$AX7-1</f>
        <v>-1.5019034765948125E-2</v>
      </c>
      <c r="AZ43" s="15">
        <f t="shared" si="79"/>
        <v>2.5540820650870932E-2</v>
      </c>
      <c r="BA43" s="15">
        <f t="shared" si="79"/>
        <v>-2.4725319994835404E-2</v>
      </c>
      <c r="BB43" s="15">
        <f t="shared" si="76"/>
        <v>-2.6630241902491525E-2</v>
      </c>
      <c r="BC43" s="15" t="e">
        <f t="shared" si="76"/>
        <v>#REF!</v>
      </c>
      <c r="BD43" s="15" t="e">
        <f t="shared" si="76"/>
        <v>#REF!</v>
      </c>
      <c r="BE43" s="15" t="e">
        <f t="shared" si="76"/>
        <v>#REF!</v>
      </c>
    </row>
    <row r="44" spans="25:57">
      <c r="Y44" s="342" t="s">
        <v>318</v>
      </c>
      <c r="Z44" s="98"/>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788">
        <f t="shared" si="75"/>
        <v>0</v>
      </c>
      <c r="AY44" s="15">
        <f t="shared" ref="AY44:BA44" si="80">AY8/$AX8-1</f>
        <v>-1.2468623488492647E-2</v>
      </c>
      <c r="AZ44" s="15">
        <f t="shared" si="80"/>
        <v>-3.5169891216738414E-2</v>
      </c>
      <c r="BA44" s="15">
        <f t="shared" si="80"/>
        <v>-2.6964137361445539E-2</v>
      </c>
      <c r="BB44" s="15">
        <f t="shared" si="76"/>
        <v>-1.8564274471261077E-2</v>
      </c>
      <c r="BC44" s="15" t="e">
        <f t="shared" si="76"/>
        <v>#REF!</v>
      </c>
      <c r="BD44" s="15" t="e">
        <f t="shared" si="76"/>
        <v>#REF!</v>
      </c>
      <c r="BE44" s="15" t="e">
        <f t="shared" si="76"/>
        <v>#REF!</v>
      </c>
    </row>
    <row r="45" spans="25:57" ht="15" thickBot="1">
      <c r="Y45" s="343" t="s">
        <v>322</v>
      </c>
      <c r="Z45" s="100"/>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790">
        <f t="shared" si="75"/>
        <v>0</v>
      </c>
      <c r="AY45" s="16">
        <f t="shared" ref="AY45:BA45" si="81">AY9/$AX9-1</f>
        <v>-7.4459646442167404E-2</v>
      </c>
      <c r="AZ45" s="16">
        <f t="shared" si="81"/>
        <v>4.56499312598595E-2</v>
      </c>
      <c r="BA45" s="16">
        <f t="shared" si="81"/>
        <v>-6.6851910977321682E-2</v>
      </c>
      <c r="BB45" s="16">
        <f t="shared" si="76"/>
        <v>-7.9183006575031634E-2</v>
      </c>
      <c r="BC45" s="16" t="e">
        <f t="shared" si="76"/>
        <v>#REF!</v>
      </c>
      <c r="BD45" s="16" t="e">
        <f t="shared" si="76"/>
        <v>#REF!</v>
      </c>
      <c r="BE45" s="16" t="e">
        <f t="shared" si="76"/>
        <v>#REF!</v>
      </c>
    </row>
    <row r="46" spans="25:57" ht="15" thickTop="1">
      <c r="Y46" s="344" t="s">
        <v>319</v>
      </c>
      <c r="Z46" s="99"/>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789">
        <f t="shared" si="75"/>
        <v>0</v>
      </c>
      <c r="AY46" s="17">
        <f t="shared" ref="AY46:BA46" si="82">AY10/$AX10-1</f>
        <v>-1.9573860418250377E-2</v>
      </c>
      <c r="AZ46" s="17">
        <f t="shared" si="82"/>
        <v>-4.2296032340031098E-2</v>
      </c>
      <c r="BA46" s="17">
        <f t="shared" si="82"/>
        <v>-5.3841395856309426E-2</v>
      </c>
      <c r="BB46" s="17">
        <f t="shared" si="76"/>
        <v>-6.1219523290276801E-2</v>
      </c>
      <c r="BC46" s="17" t="e">
        <f t="shared" si="76"/>
        <v>#REF!</v>
      </c>
      <c r="BD46" s="17" t="e">
        <f t="shared" si="76"/>
        <v>#REF!</v>
      </c>
      <c r="BE46" s="17" t="e">
        <f t="shared" si="76"/>
        <v>#REF!</v>
      </c>
    </row>
    <row r="47" spans="25:57">
      <c r="Z47" s="18"/>
      <c r="AA47" s="18"/>
      <c r="AB47" s="18"/>
      <c r="AC47" s="18"/>
      <c r="AD47" s="18"/>
      <c r="AE47" s="18"/>
      <c r="AF47" s="18"/>
      <c r="AG47" s="18"/>
      <c r="AH47" s="18"/>
      <c r="AI47" s="18"/>
      <c r="AJ47" s="18"/>
      <c r="AK47" s="18"/>
      <c r="AL47" s="18"/>
      <c r="AM47" s="18"/>
      <c r="AN47" s="18"/>
      <c r="AO47" s="18"/>
      <c r="AP47" s="18"/>
    </row>
    <row r="48" spans="25:57">
      <c r="Y48" s="84" t="s">
        <v>294</v>
      </c>
      <c r="Z48" s="18"/>
      <c r="AA48" s="18"/>
      <c r="AB48" s="18"/>
      <c r="AC48" s="18"/>
      <c r="AD48" s="18"/>
      <c r="AE48" s="18"/>
      <c r="AF48" s="18"/>
      <c r="AG48" s="18"/>
      <c r="AH48" s="18"/>
      <c r="AI48" s="18"/>
      <c r="AJ48" s="18"/>
      <c r="AK48" s="18"/>
      <c r="AL48" s="18"/>
      <c r="AM48" s="18"/>
      <c r="AN48" s="18"/>
      <c r="AO48" s="18"/>
      <c r="AP48" s="18"/>
    </row>
    <row r="49" spans="25:57">
      <c r="Y49" s="10"/>
      <c r="Z49" s="80"/>
      <c r="AA49" s="10">
        <v>1990</v>
      </c>
      <c r="AB49" s="10">
        <f t="shared" ref="AB49:AP49" si="83">AA49+1</f>
        <v>1991</v>
      </c>
      <c r="AC49" s="10">
        <f t="shared" si="83"/>
        <v>1992</v>
      </c>
      <c r="AD49" s="10">
        <f t="shared" si="83"/>
        <v>1993</v>
      </c>
      <c r="AE49" s="10">
        <f t="shared" si="83"/>
        <v>1994</v>
      </c>
      <c r="AF49" s="10">
        <f t="shared" si="83"/>
        <v>1995</v>
      </c>
      <c r="AG49" s="10">
        <f t="shared" si="83"/>
        <v>1996</v>
      </c>
      <c r="AH49" s="10">
        <f t="shared" si="83"/>
        <v>1997</v>
      </c>
      <c r="AI49" s="10">
        <f t="shared" si="83"/>
        <v>1998</v>
      </c>
      <c r="AJ49" s="10">
        <f t="shared" si="83"/>
        <v>1999</v>
      </c>
      <c r="AK49" s="10">
        <f t="shared" si="83"/>
        <v>2000</v>
      </c>
      <c r="AL49" s="10">
        <f t="shared" si="83"/>
        <v>2001</v>
      </c>
      <c r="AM49" s="10">
        <f t="shared" si="83"/>
        <v>2002</v>
      </c>
      <c r="AN49" s="10">
        <f t="shared" si="83"/>
        <v>2003</v>
      </c>
      <c r="AO49" s="10">
        <f t="shared" si="83"/>
        <v>2004</v>
      </c>
      <c r="AP49" s="10">
        <f t="shared" si="83"/>
        <v>2005</v>
      </c>
      <c r="AQ49" s="10">
        <f t="shared" ref="AQ49:AZ49" si="84">AP49+1</f>
        <v>2006</v>
      </c>
      <c r="AR49" s="10">
        <f t="shared" si="84"/>
        <v>2007</v>
      </c>
      <c r="AS49" s="10">
        <f t="shared" si="84"/>
        <v>2008</v>
      </c>
      <c r="AT49" s="10">
        <f t="shared" si="84"/>
        <v>2009</v>
      </c>
      <c r="AU49" s="10">
        <f t="shared" si="84"/>
        <v>2010</v>
      </c>
      <c r="AV49" s="10">
        <f t="shared" si="84"/>
        <v>2011</v>
      </c>
      <c r="AW49" s="10">
        <f t="shared" si="84"/>
        <v>2012</v>
      </c>
      <c r="AX49" s="10">
        <f t="shared" si="84"/>
        <v>2013</v>
      </c>
      <c r="AY49" s="10">
        <f t="shared" si="84"/>
        <v>2014</v>
      </c>
      <c r="AZ49" s="10">
        <f t="shared" si="84"/>
        <v>2015</v>
      </c>
      <c r="BA49" s="10">
        <f>AZ49+1</f>
        <v>2016</v>
      </c>
      <c r="BB49" s="10">
        <f t="shared" ref="BB49" si="85">BA49+1</f>
        <v>2017</v>
      </c>
      <c r="BC49" s="10">
        <f t="shared" ref="BC49" si="86">BB49+1</f>
        <v>2018</v>
      </c>
      <c r="BD49" s="10">
        <f t="shared" ref="BD49" si="87">BC49+1</f>
        <v>2019</v>
      </c>
      <c r="BE49" s="10">
        <f>BD49+1</f>
        <v>2020</v>
      </c>
    </row>
    <row r="50" spans="25:57">
      <c r="Y50" s="342" t="s">
        <v>315</v>
      </c>
      <c r="Z50" s="8"/>
      <c r="AA50" s="8"/>
      <c r="AB50" s="15">
        <f t="shared" ref="AB50:AU50" si="88">AB5/AA5-1</f>
        <v>-2.2466418409330391E-2</v>
      </c>
      <c r="AC50" s="15">
        <f t="shared" si="88"/>
        <v>5.4240933639928324E-2</v>
      </c>
      <c r="AD50" s="15">
        <f t="shared" si="88"/>
        <v>-0.12465535375740078</v>
      </c>
      <c r="AE50" s="15">
        <f t="shared" si="88"/>
        <v>0.17330566632897515</v>
      </c>
      <c r="AF50" s="15">
        <f t="shared" si="88"/>
        <v>-3.5336532662320286E-2</v>
      </c>
      <c r="AG50" s="15">
        <f t="shared" si="88"/>
        <v>-2.3377336798215076E-2</v>
      </c>
      <c r="AH50" s="788">
        <f t="shared" si="88"/>
        <v>-9.3915332472168656E-3</v>
      </c>
      <c r="AI50" s="15">
        <f t="shared" si="88"/>
        <v>-4.9338081329994399E-2</v>
      </c>
      <c r="AJ50" s="15">
        <f t="shared" si="88"/>
        <v>9.5094812086626845E-3</v>
      </c>
      <c r="AK50" s="15">
        <f t="shared" si="88"/>
        <v>1.6922407002057271E-2</v>
      </c>
      <c r="AL50" s="788">
        <f t="shared" si="88"/>
        <v>-9.1214969143676994E-3</v>
      </c>
      <c r="AM50" s="788">
        <f t="shared" si="88"/>
        <v>5.996482385059565E-3</v>
      </c>
      <c r="AN50" s="15">
        <f t="shared" si="88"/>
        <v>-4.5554866618335521E-2</v>
      </c>
      <c r="AO50" s="15">
        <f t="shared" si="88"/>
        <v>5.5144252459733645E-2</v>
      </c>
      <c r="AP50" s="788">
        <f t="shared" si="88"/>
        <v>1.8624971499252574E-3</v>
      </c>
      <c r="AQ50" s="788">
        <f t="shared" si="88"/>
        <v>-8.8143485847647085E-3</v>
      </c>
      <c r="AR50" s="15">
        <f t="shared" si="88"/>
        <v>2.4202615509363756E-2</v>
      </c>
      <c r="AS50" s="788">
        <f t="shared" si="88"/>
        <v>4.1852672970901228E-3</v>
      </c>
      <c r="AT50" s="15">
        <f t="shared" si="88"/>
        <v>-1.7533124595630278E-2</v>
      </c>
      <c r="AU50" s="15">
        <f t="shared" si="88"/>
        <v>3.4316668165244257E-2</v>
      </c>
      <c r="AV50" s="15">
        <f t="shared" ref="AV50:AV55" si="89">AV5/AU5-1</f>
        <v>-1.5663348864370374E-2</v>
      </c>
      <c r="AW50" s="15">
        <f t="shared" ref="AW50:AZ55" si="90">AW5/AV5-1</f>
        <v>-2.3712602968579799E-2</v>
      </c>
      <c r="AX50" s="788">
        <f t="shared" si="90"/>
        <v>-1.1706229807627588E-3</v>
      </c>
      <c r="AY50" s="15">
        <f t="shared" si="90"/>
        <v>-1.4893543715003954E-2</v>
      </c>
      <c r="AZ50" s="15">
        <f t="shared" si="90"/>
        <v>-2.272996214176759E-2</v>
      </c>
      <c r="BA50" s="788">
        <f t="shared" ref="BA50:BA55" si="91">BA5/AZ5-1</f>
        <v>-4.2085212272088279E-3</v>
      </c>
      <c r="BB50" s="788">
        <f t="shared" ref="BB50:BB55" si="92">BB5/BA5-1</f>
        <v>-3.5894419315838366E-3</v>
      </c>
      <c r="BC50" s="15" t="e">
        <f t="shared" ref="BC50:BC55" si="93">BC5/BB5-1</f>
        <v>#REF!</v>
      </c>
      <c r="BD50" s="15" t="e">
        <f t="shared" ref="BD50:BD55" si="94">BD5/BC5-1</f>
        <v>#REF!</v>
      </c>
      <c r="BE50" s="15" t="e">
        <f t="shared" ref="BE50:BE55" si="95">BE5/BD5-1</f>
        <v>#REF!</v>
      </c>
    </row>
    <row r="51" spans="25:57">
      <c r="Y51" s="342" t="s">
        <v>316</v>
      </c>
      <c r="Z51" s="8"/>
      <c r="AA51" s="8"/>
      <c r="AB51" s="15">
        <f t="shared" ref="AB51:AU51" si="96">AB6/AA6-1</f>
        <v>-1.1211207869970319E-2</v>
      </c>
      <c r="AC51" s="788">
        <f t="shared" si="96"/>
        <v>-2.6003283514379749E-3</v>
      </c>
      <c r="AD51" s="15">
        <f t="shared" si="96"/>
        <v>-1.5856886040131801E-2</v>
      </c>
      <c r="AE51" s="15">
        <f t="shared" si="96"/>
        <v>-1.3672540690947588E-2</v>
      </c>
      <c r="AF51" s="15">
        <f t="shared" si="96"/>
        <v>-2.3529843643322224E-2</v>
      </c>
      <c r="AG51" s="15">
        <f t="shared" si="96"/>
        <v>-2.3243251092536332E-2</v>
      </c>
      <c r="AH51" s="15">
        <f t="shared" si="96"/>
        <v>-2.7261170905686471E-2</v>
      </c>
      <c r="AI51" s="15">
        <f t="shared" si="96"/>
        <v>-3.3777190094624321E-2</v>
      </c>
      <c r="AJ51" s="15">
        <f t="shared" si="96"/>
        <v>-3.1034434908690289E-2</v>
      </c>
      <c r="AK51" s="15">
        <f t="shared" si="96"/>
        <v>-2.9586075156780356E-2</v>
      </c>
      <c r="AL51" s="15">
        <f t="shared" si="96"/>
        <v>-5.2286699402336545E-2</v>
      </c>
      <c r="AM51" s="15">
        <f t="shared" si="96"/>
        <v>-3.4071411330402479E-2</v>
      </c>
      <c r="AN51" s="15">
        <f t="shared" si="96"/>
        <v>-3.3423285287731419E-2</v>
      </c>
      <c r="AO51" s="15">
        <f t="shared" si="96"/>
        <v>-3.9464366613889856E-2</v>
      </c>
      <c r="AP51" s="15">
        <f t="shared" si="96"/>
        <v>-4.028768266064453E-2</v>
      </c>
      <c r="AQ51" s="15">
        <f t="shared" si="96"/>
        <v>-4.2162873494078656E-2</v>
      </c>
      <c r="AR51" s="15">
        <f t="shared" si="96"/>
        <v>-4.3509198233782631E-2</v>
      </c>
      <c r="AS51" s="15">
        <f t="shared" si="96"/>
        <v>-4.451117359223189E-2</v>
      </c>
      <c r="AT51" s="15">
        <f t="shared" si="96"/>
        <v>-4.9508254614846314E-2</v>
      </c>
      <c r="AU51" s="15">
        <f t="shared" si="96"/>
        <v>-5.3012680378131116E-2</v>
      </c>
      <c r="AV51" s="15">
        <f t="shared" si="89"/>
        <v>-4.1081777091563132E-2</v>
      </c>
      <c r="AW51" s="15">
        <f t="shared" si="90"/>
        <v>-3.9272702654001401E-2</v>
      </c>
      <c r="AX51" s="15">
        <f t="shared" si="90"/>
        <v>-3.7001399286275216E-2</v>
      </c>
      <c r="AY51" s="15">
        <f t="shared" si="90"/>
        <v>-4.1225828106748907E-2</v>
      </c>
      <c r="AZ51" s="15">
        <f t="shared" si="90"/>
        <v>-4.1868472651540034E-2</v>
      </c>
      <c r="BA51" s="15">
        <f t="shared" si="91"/>
        <v>-3.9732430397182883E-2</v>
      </c>
      <c r="BB51" s="15">
        <f t="shared" si="92"/>
        <v>-3.1403642336909288E-2</v>
      </c>
      <c r="BC51" s="15" t="e">
        <f t="shared" si="93"/>
        <v>#REF!</v>
      </c>
      <c r="BD51" s="15" t="e">
        <f t="shared" si="94"/>
        <v>#REF!</v>
      </c>
      <c r="BE51" s="15" t="e">
        <f t="shared" si="95"/>
        <v>#REF!</v>
      </c>
    </row>
    <row r="52" spans="25:57">
      <c r="Y52" s="342" t="s">
        <v>317</v>
      </c>
      <c r="Z52" s="8"/>
      <c r="AA52" s="8"/>
      <c r="AB52" s="788">
        <f t="shared" ref="AB52:AU52" si="97">AB7/AA7-1</f>
        <v>-3.776379429519694E-3</v>
      </c>
      <c r="AC52" s="788">
        <f t="shared" si="97"/>
        <v>-7.099128368020069E-3</v>
      </c>
      <c r="AD52" s="15">
        <f t="shared" si="97"/>
        <v>1.3620474449286046E-2</v>
      </c>
      <c r="AE52" s="788">
        <f t="shared" si="97"/>
        <v>-4.1351379827661017E-3</v>
      </c>
      <c r="AF52" s="15">
        <f t="shared" si="97"/>
        <v>2.2659565929931791E-2</v>
      </c>
      <c r="AG52" s="788">
        <f t="shared" si="97"/>
        <v>4.2422330478630865E-3</v>
      </c>
      <c r="AH52" s="15">
        <f t="shared" si="97"/>
        <v>-5.6007753714505948E-2</v>
      </c>
      <c r="AI52" s="15">
        <f t="shared" si="97"/>
        <v>-3.7904101598700835E-2</v>
      </c>
      <c r="AJ52" s="788">
        <f t="shared" si="97"/>
        <v>4.8078964610827057E-3</v>
      </c>
      <c r="AK52" s="788">
        <f t="shared" si="97"/>
        <v>-2.7079621827129641E-3</v>
      </c>
      <c r="AL52" s="15">
        <f t="shared" si="97"/>
        <v>-3.8578836886791312E-2</v>
      </c>
      <c r="AM52" s="15">
        <f t="shared" si="97"/>
        <v>9.1747882373964584E-2</v>
      </c>
      <c r="AN52" s="15">
        <f t="shared" si="97"/>
        <v>1.0052146520974414E-2</v>
      </c>
      <c r="AO52" s="15">
        <f t="shared" si="97"/>
        <v>0.12998068180969913</v>
      </c>
      <c r="AP52" s="15">
        <f t="shared" si="97"/>
        <v>6.6979991315558429E-2</v>
      </c>
      <c r="AQ52" s="15">
        <f t="shared" si="97"/>
        <v>4.054173179682774E-2</v>
      </c>
      <c r="AR52" s="15">
        <f t="shared" si="97"/>
        <v>3.8701783629282671E-2</v>
      </c>
      <c r="AS52" s="15">
        <f t="shared" si="97"/>
        <v>-3.2849175798943864E-2</v>
      </c>
      <c r="AT52" s="15">
        <f t="shared" si="97"/>
        <v>-5.0177629419890901E-2</v>
      </c>
      <c r="AU52" s="15">
        <f t="shared" si="97"/>
        <v>9.3988234305884877E-2</v>
      </c>
      <c r="AV52" s="15">
        <f t="shared" si="89"/>
        <v>-0.20923640690789025</v>
      </c>
      <c r="AW52" s="15">
        <f t="shared" si="90"/>
        <v>1.885798247962378E-2</v>
      </c>
      <c r="AX52" s="15">
        <f t="shared" si="90"/>
        <v>-3.7574281899319328E-2</v>
      </c>
      <c r="AY52" s="15">
        <f t="shared" si="90"/>
        <v>-1.5019034765948125E-2</v>
      </c>
      <c r="AZ52" s="15">
        <f t="shared" si="90"/>
        <v>4.1178313945570588E-2</v>
      </c>
      <c r="BA52" s="15">
        <f t="shared" si="91"/>
        <v>-4.9014275817713671E-2</v>
      </c>
      <c r="BB52" s="788">
        <f t="shared" si="92"/>
        <v>-1.9532157931609895E-3</v>
      </c>
      <c r="BC52" s="15" t="e">
        <f t="shared" si="93"/>
        <v>#REF!</v>
      </c>
      <c r="BD52" s="15" t="e">
        <f t="shared" si="94"/>
        <v>#REF!</v>
      </c>
      <c r="BE52" s="15" t="e">
        <f t="shared" si="95"/>
        <v>#REF!</v>
      </c>
    </row>
    <row r="53" spans="25:57">
      <c r="Y53" s="342" t="s">
        <v>318</v>
      </c>
      <c r="Z53" s="8"/>
      <c r="AA53" s="8"/>
      <c r="AB53" s="15">
        <f t="shared" ref="AB53:AU53" si="98">AB8/AA8-1</f>
        <v>-0.10134754000492241</v>
      </c>
      <c r="AC53" s="15">
        <f t="shared" si="98"/>
        <v>-0.10392753263663679</v>
      </c>
      <c r="AD53" s="15">
        <f t="shared" si="98"/>
        <v>-0.1596269463218567</v>
      </c>
      <c r="AE53" s="15">
        <f t="shared" si="98"/>
        <v>-0.12731281735877487</v>
      </c>
      <c r="AF53" s="15">
        <f t="shared" si="98"/>
        <v>-9.8709127961520204E-2</v>
      </c>
      <c r="AG53" s="15">
        <f t="shared" si="98"/>
        <v>-0.12603496933550895</v>
      </c>
      <c r="AH53" s="15">
        <f t="shared" si="98"/>
        <v>-5.068382555214046E-2</v>
      </c>
      <c r="AI53" s="15">
        <f t="shared" si="98"/>
        <v>-8.5739467200393271E-2</v>
      </c>
      <c r="AJ53" s="15">
        <f t="shared" si="98"/>
        <v>-2.7030088512929762E-2</v>
      </c>
      <c r="AK53" s="15">
        <f t="shared" si="98"/>
        <v>-6.0312048487767278E-2</v>
      </c>
      <c r="AL53" s="15">
        <f t="shared" si="98"/>
        <v>-0.12828691862487451</v>
      </c>
      <c r="AM53" s="15">
        <f t="shared" si="98"/>
        <v>-0.33889431749600685</v>
      </c>
      <c r="AN53" s="15">
        <f t="shared" si="98"/>
        <v>-3.8113195004885969E-2</v>
      </c>
      <c r="AO53" s="15">
        <f t="shared" si="98"/>
        <v>-4.0319829832290099E-2</v>
      </c>
      <c r="AP53" s="788">
        <f t="shared" si="98"/>
        <v>-1.6599604526190692E-4</v>
      </c>
      <c r="AQ53" s="788">
        <f t="shared" si="98"/>
        <v>6.1091213545545475E-3</v>
      </c>
      <c r="AR53" s="15">
        <f t="shared" si="98"/>
        <v>-7.4497789029123185E-3</v>
      </c>
      <c r="AS53" s="15">
        <f t="shared" si="98"/>
        <v>-2.8953112023112904E-2</v>
      </c>
      <c r="AT53" s="15">
        <f t="shared" si="98"/>
        <v>-3.2119677002709901E-2</v>
      </c>
      <c r="AU53" s="15">
        <f t="shared" si="98"/>
        <v>-3.4591978743004015E-2</v>
      </c>
      <c r="AV53" s="15">
        <f t="shared" si="89"/>
        <v>-1.9872170105806441E-2</v>
      </c>
      <c r="AW53" s="15">
        <f t="shared" si="90"/>
        <v>-1.91535908573498E-2</v>
      </c>
      <c r="AX53" s="15">
        <f t="shared" si="90"/>
        <v>-4.049345890677114E-2</v>
      </c>
      <c r="AY53" s="15">
        <f t="shared" si="90"/>
        <v>-1.2468623488492647E-2</v>
      </c>
      <c r="AZ53" s="15">
        <f t="shared" si="90"/>
        <v>-2.2987895137508318E-2</v>
      </c>
      <c r="BA53" s="788">
        <f t="shared" si="91"/>
        <v>8.5048691791356212E-3</v>
      </c>
      <c r="BB53" s="788">
        <f t="shared" si="92"/>
        <v>8.6326344307667835E-3</v>
      </c>
      <c r="BC53" s="15" t="e">
        <f t="shared" si="93"/>
        <v>#REF!</v>
      </c>
      <c r="BD53" s="15" t="e">
        <f t="shared" si="94"/>
        <v>#REF!</v>
      </c>
      <c r="BE53" s="15" t="e">
        <f t="shared" si="95"/>
        <v>#REF!</v>
      </c>
    </row>
    <row r="54" spans="25:57" ht="15" thickBot="1">
      <c r="Y54" s="343" t="s">
        <v>322</v>
      </c>
      <c r="Z54" s="19"/>
      <c r="AA54" s="19"/>
      <c r="AB54" s="16">
        <f t="shared" ref="AB54:AU54" si="99">AB9/AA9-1</f>
        <v>-3.7604330087778193E-2</v>
      </c>
      <c r="AC54" s="16">
        <f t="shared" si="99"/>
        <v>-5.7774936723812842E-2</v>
      </c>
      <c r="AD54" s="16">
        <f t="shared" si="99"/>
        <v>-4.9945441082617115E-2</v>
      </c>
      <c r="AE54" s="16">
        <f t="shared" si="99"/>
        <v>6.9271906371466407E-2</v>
      </c>
      <c r="AF54" s="16">
        <f t="shared" si="99"/>
        <v>4.7877043927034402E-2</v>
      </c>
      <c r="AG54" s="16">
        <f t="shared" si="99"/>
        <v>-4.9615031809656873E-2</v>
      </c>
      <c r="AH54" s="790">
        <f t="shared" si="99"/>
        <v>-9.289151286575037E-3</v>
      </c>
      <c r="AI54" s="16">
        <f t="shared" si="99"/>
        <v>-4.3689655950773676E-2</v>
      </c>
      <c r="AJ54" s="16">
        <f t="shared" si="99"/>
        <v>-1.203188940683908E-2</v>
      </c>
      <c r="AK54" s="16">
        <f t="shared" si="99"/>
        <v>4.2489157308030157E-2</v>
      </c>
      <c r="AL54" s="16">
        <f t="shared" si="99"/>
        <v>-4.4272690088061339E-2</v>
      </c>
      <c r="AM54" s="16">
        <f t="shared" si="99"/>
        <v>2.0915387343400704E-2</v>
      </c>
      <c r="AN54" s="16">
        <f t="shared" si="99"/>
        <v>-5.0864781128818093E-2</v>
      </c>
      <c r="AO54" s="16">
        <f t="shared" si="99"/>
        <v>6.9560765972903615E-2</v>
      </c>
      <c r="AP54" s="790">
        <f t="shared" si="99"/>
        <v>2.1865695651686057E-3</v>
      </c>
      <c r="AQ54" s="16">
        <f t="shared" si="99"/>
        <v>1.4737184943223625E-2</v>
      </c>
      <c r="AR54" s="16">
        <f t="shared" si="99"/>
        <v>-6.7638039344581791E-2</v>
      </c>
      <c r="AS54" s="16">
        <f t="shared" si="99"/>
        <v>-2.4902057655178056E-2</v>
      </c>
      <c r="AT54" s="16">
        <f t="shared" si="99"/>
        <v>3.2903070393698108E-2</v>
      </c>
      <c r="AU54" s="16">
        <f t="shared" si="99"/>
        <v>5.2038716129204188E-2</v>
      </c>
      <c r="AV54" s="790">
        <f t="shared" si="89"/>
        <v>-4.7045943123567024E-3</v>
      </c>
      <c r="AW54" s="16">
        <f t="shared" si="90"/>
        <v>-0.14034897896596399</v>
      </c>
      <c r="AX54" s="790">
        <f t="shared" si="90"/>
        <v>4.7431221364420129E-3</v>
      </c>
      <c r="AY54" s="16">
        <f t="shared" si="90"/>
        <v>-7.4459646442167404E-2</v>
      </c>
      <c r="AZ54" s="16">
        <f t="shared" si="90"/>
        <v>0.12977238349502374</v>
      </c>
      <c r="BA54" s="16">
        <f t="shared" si="91"/>
        <v>-0.10759035014867013</v>
      </c>
      <c r="BB54" s="16">
        <f t="shared" si="92"/>
        <v>-1.3214510904292598E-2</v>
      </c>
      <c r="BC54" s="16" t="e">
        <f t="shared" si="93"/>
        <v>#REF!</v>
      </c>
      <c r="BD54" s="16" t="e">
        <f t="shared" si="94"/>
        <v>#REF!</v>
      </c>
      <c r="BE54" s="16" t="e">
        <f t="shared" si="95"/>
        <v>#REF!</v>
      </c>
    </row>
    <row r="55" spans="25:57" ht="15" thickTop="1">
      <c r="Y55" s="344" t="s">
        <v>319</v>
      </c>
      <c r="Z55" s="20"/>
      <c r="AA55" s="20"/>
      <c r="AB55" s="17">
        <f t="shared" ref="AB55:AU55" si="100">AB10/AA10-1</f>
        <v>-2.760014456731108E-2</v>
      </c>
      <c r="AC55" s="17">
        <f t="shared" si="100"/>
        <v>1.9519195435632408E-2</v>
      </c>
      <c r="AD55" s="17">
        <f t="shared" si="100"/>
        <v>-9.3100363859592417E-2</v>
      </c>
      <c r="AE55" s="17">
        <f t="shared" si="100"/>
        <v>8.4972194710920324E-2</v>
      </c>
      <c r="AF55" s="17">
        <f t="shared" si="100"/>
        <v>-3.447403490646106E-2</v>
      </c>
      <c r="AG55" s="17">
        <f t="shared" si="100"/>
        <v>-2.8977705695166001E-2</v>
      </c>
      <c r="AH55" s="17">
        <f t="shared" si="100"/>
        <v>-1.8351668975789104E-2</v>
      </c>
      <c r="AI55" s="17">
        <f t="shared" si="100"/>
        <v>-4.6631210178433746E-2</v>
      </c>
      <c r="AJ55" s="789">
        <f t="shared" si="100"/>
        <v>-4.0539213917073491E-3</v>
      </c>
      <c r="AK55" s="789">
        <f t="shared" si="100"/>
        <v>-4.6016288242467507E-4</v>
      </c>
      <c r="AL55" s="17">
        <f t="shared" si="100"/>
        <v>-2.7448669279576565E-2</v>
      </c>
      <c r="AM55" s="17">
        <f t="shared" si="100"/>
        <v>-1.6605934142308265E-2</v>
      </c>
      <c r="AN55" s="17">
        <f t="shared" si="100"/>
        <v>-4.0225994790503594E-2</v>
      </c>
      <c r="AO55" s="17">
        <f t="shared" si="100"/>
        <v>3.091074159362539E-2</v>
      </c>
      <c r="AP55" s="17">
        <f t="shared" si="100"/>
        <v>-5.5548136181365892E-3</v>
      </c>
      <c r="AQ55" s="17">
        <f t="shared" si="100"/>
        <v>-1.3854631006694373E-2</v>
      </c>
      <c r="AR55" s="789">
        <f t="shared" si="100"/>
        <v>8.6609547991725044E-3</v>
      </c>
      <c r="AS55" s="789">
        <f t="shared" si="100"/>
        <v>-8.9480907497476725E-3</v>
      </c>
      <c r="AT55" s="17">
        <f t="shared" si="100"/>
        <v>-2.5976491424481996E-2</v>
      </c>
      <c r="AU55" s="17">
        <f t="shared" si="100"/>
        <v>1.7780633387828315E-2</v>
      </c>
      <c r="AV55" s="17">
        <f t="shared" si="89"/>
        <v>-3.0175075362886994E-2</v>
      </c>
      <c r="AW55" s="17">
        <f t="shared" si="90"/>
        <v>-2.4911394955829613E-2</v>
      </c>
      <c r="AX55" s="17">
        <f t="shared" si="90"/>
        <v>-1.0236702403062625E-2</v>
      </c>
      <c r="AY55" s="17">
        <f t="shared" si="90"/>
        <v>-1.9573860418250377E-2</v>
      </c>
      <c r="AZ55" s="17">
        <f t="shared" si="90"/>
        <v>-2.3175812031566156E-2</v>
      </c>
      <c r="BA55" s="17">
        <f t="shared" si="91"/>
        <v>-1.2055252882044565E-2</v>
      </c>
      <c r="BB55" s="789">
        <f t="shared" si="92"/>
        <v>-7.7979816509144984E-3</v>
      </c>
      <c r="BC55" s="17" t="e">
        <f t="shared" si="93"/>
        <v>#REF!</v>
      </c>
      <c r="BD55" s="17" t="e">
        <f t="shared" si="94"/>
        <v>#REF!</v>
      </c>
      <c r="BE55" s="17" t="e">
        <f t="shared" si="95"/>
        <v>#REF!</v>
      </c>
    </row>
  </sheetData>
  <phoneticPr fontId="9"/>
  <pageMargins left="0.43307086614173229" right="0.51181102362204722" top="0.55118110236220474" bottom="0.59055118110236227" header="0.51181102362204722" footer="0.51181102362204722"/>
  <pageSetup paperSize="9" scale="3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pageSetUpPr fitToPage="1"/>
  </sheetPr>
  <dimension ref="A1:BE49"/>
  <sheetViews>
    <sheetView zoomScale="80" zoomScaleNormal="80" workbookViewId="0">
      <pane xSplit="26" ySplit="4" topLeftCell="AP5" activePane="bottomRight" state="frozen"/>
      <selection activeCell="BB22" sqref="BB22"/>
      <selection pane="topRight" activeCell="BB22" sqref="BB22"/>
      <selection pane="bottomLeft" activeCell="BB22" sqref="BB22"/>
      <selection pane="bottomRight" activeCell="AP5" sqref="AP5"/>
    </sheetView>
  </sheetViews>
  <sheetFormatPr defaultColWidth="9.625" defaultRowHeight="14.25"/>
  <cols>
    <col min="1" max="1" width="1.5" style="84" customWidth="1"/>
    <col min="2" max="22" width="1.625" style="9" hidden="1" customWidth="1"/>
    <col min="23" max="23" width="1.5" style="9" hidden="1" customWidth="1"/>
    <col min="24" max="24" width="1.5" style="84" customWidth="1"/>
    <col min="25" max="25" width="27.75" style="9" customWidth="1"/>
    <col min="26" max="26" width="10.625" style="9" hidden="1" customWidth="1"/>
    <col min="27" max="54" width="7.625" style="9" customWidth="1"/>
    <col min="55" max="57" width="8.625" style="9" hidden="1" customWidth="1"/>
    <col min="58" max="58" width="9.125" style="9" customWidth="1"/>
    <col min="59" max="60" width="9" style="9" customWidth="1"/>
    <col min="61" max="16384" width="9.625" style="9"/>
  </cols>
  <sheetData>
    <row r="1" spans="24:57" ht="23.25">
      <c r="Y1" s="844" t="s">
        <v>145</v>
      </c>
      <c r="AC1" s="42"/>
      <c r="AD1" s="41"/>
    </row>
    <row r="2" spans="24:57" ht="18" customHeight="1">
      <c r="X2" s="9"/>
      <c r="Y2" s="838" t="str">
        <f>'0.Contents'!C2</f>
        <v>＜速報値＞</v>
      </c>
    </row>
    <row r="3" spans="24:57" ht="18.75">
      <c r="X3" s="9"/>
      <c r="Y3" s="84" t="s">
        <v>323</v>
      </c>
    </row>
    <row r="4" spans="24:57" ht="25.5">
      <c r="X4" s="9"/>
      <c r="Y4" s="727"/>
      <c r="Z4" s="734"/>
      <c r="AA4" s="727">
        <v>1990</v>
      </c>
      <c r="AB4" s="727">
        <f t="shared" ref="AB4:BE4" si="0">AA4+1</f>
        <v>1991</v>
      </c>
      <c r="AC4" s="727">
        <f t="shared" si="0"/>
        <v>1992</v>
      </c>
      <c r="AD4" s="727">
        <f t="shared" si="0"/>
        <v>1993</v>
      </c>
      <c r="AE4" s="727">
        <f t="shared" si="0"/>
        <v>1994</v>
      </c>
      <c r="AF4" s="727">
        <f t="shared" si="0"/>
        <v>1995</v>
      </c>
      <c r="AG4" s="727">
        <f t="shared" si="0"/>
        <v>1996</v>
      </c>
      <c r="AH4" s="727">
        <f t="shared" si="0"/>
        <v>1997</v>
      </c>
      <c r="AI4" s="727">
        <f t="shared" si="0"/>
        <v>1998</v>
      </c>
      <c r="AJ4" s="727">
        <f t="shared" si="0"/>
        <v>1999</v>
      </c>
      <c r="AK4" s="727">
        <f t="shared" si="0"/>
        <v>2000</v>
      </c>
      <c r="AL4" s="727">
        <f t="shared" si="0"/>
        <v>2001</v>
      </c>
      <c r="AM4" s="727">
        <f t="shared" si="0"/>
        <v>2002</v>
      </c>
      <c r="AN4" s="727">
        <f t="shared" si="0"/>
        <v>2003</v>
      </c>
      <c r="AO4" s="727">
        <f t="shared" si="0"/>
        <v>2004</v>
      </c>
      <c r="AP4" s="727">
        <f t="shared" si="0"/>
        <v>2005</v>
      </c>
      <c r="AQ4" s="727">
        <f t="shared" si="0"/>
        <v>2006</v>
      </c>
      <c r="AR4" s="727">
        <f t="shared" si="0"/>
        <v>2007</v>
      </c>
      <c r="AS4" s="727">
        <f t="shared" si="0"/>
        <v>2008</v>
      </c>
      <c r="AT4" s="727">
        <f t="shared" si="0"/>
        <v>2009</v>
      </c>
      <c r="AU4" s="727">
        <f t="shared" si="0"/>
        <v>2010</v>
      </c>
      <c r="AV4" s="727">
        <f t="shared" si="0"/>
        <v>2011</v>
      </c>
      <c r="AW4" s="727">
        <f t="shared" si="0"/>
        <v>2012</v>
      </c>
      <c r="AX4" s="727">
        <f t="shared" si="0"/>
        <v>2013</v>
      </c>
      <c r="AY4" s="727">
        <f t="shared" si="0"/>
        <v>2014</v>
      </c>
      <c r="AZ4" s="727">
        <f t="shared" si="0"/>
        <v>2015</v>
      </c>
      <c r="BA4" s="727">
        <f t="shared" si="0"/>
        <v>2016</v>
      </c>
      <c r="BB4" s="729" t="s">
        <v>196</v>
      </c>
      <c r="BC4" s="10" t="e">
        <f t="shared" si="0"/>
        <v>#VALUE!</v>
      </c>
      <c r="BD4" s="10" t="e">
        <f t="shared" si="0"/>
        <v>#VALUE!</v>
      </c>
      <c r="BE4" s="10" t="e">
        <f t="shared" si="0"/>
        <v>#VALUE!</v>
      </c>
    </row>
    <row r="5" spans="24:57">
      <c r="X5" s="9"/>
      <c r="Y5" s="342" t="s">
        <v>315</v>
      </c>
      <c r="Z5" s="11"/>
      <c r="AA5" s="11">
        <v>11532.285488321517</v>
      </c>
      <c r="AB5" s="11">
        <v>11404.253009958593</v>
      </c>
      <c r="AC5" s="11">
        <v>11335.326960792969</v>
      </c>
      <c r="AD5" s="11">
        <v>11337.847150921352</v>
      </c>
      <c r="AE5" s="11">
        <v>11135.656720838297</v>
      </c>
      <c r="AF5" s="11">
        <v>10767.360909087807</v>
      </c>
      <c r="AG5" s="11">
        <v>10591.752326251441</v>
      </c>
      <c r="AH5" s="11">
        <v>10477.214484603144</v>
      </c>
      <c r="AI5" s="11">
        <v>10340.764063235354</v>
      </c>
      <c r="AJ5" s="11">
        <v>10255.583454128393</v>
      </c>
      <c r="AK5" s="11">
        <v>10299.84409521252</v>
      </c>
      <c r="AL5" s="11">
        <v>10137.479639050945</v>
      </c>
      <c r="AM5" s="11">
        <v>10161.160722002831</v>
      </c>
      <c r="AN5" s="11">
        <v>10161.227196732352</v>
      </c>
      <c r="AO5" s="11">
        <v>10058.912082180339</v>
      </c>
      <c r="AP5" s="11">
        <v>10075.898539710868</v>
      </c>
      <c r="AQ5" s="11">
        <v>10130.972723630353</v>
      </c>
      <c r="AR5" s="11">
        <v>10524.196325747205</v>
      </c>
      <c r="AS5" s="11">
        <v>9854.8176351688562</v>
      </c>
      <c r="AT5" s="11">
        <v>9621.5414562030401</v>
      </c>
      <c r="AU5" s="11">
        <v>9843.2455143034349</v>
      </c>
      <c r="AV5" s="11">
        <v>9676.5479739011371</v>
      </c>
      <c r="AW5" s="11">
        <v>9592.5318824171864</v>
      </c>
      <c r="AX5" s="11">
        <v>9580.6745448101155</v>
      </c>
      <c r="AY5" s="11">
        <v>9455.5386558088048</v>
      </c>
      <c r="AZ5" s="11">
        <v>9442.2683054831741</v>
      </c>
      <c r="BA5" s="11">
        <v>9404.5614132952614</v>
      </c>
      <c r="BB5" s="11">
        <v>9461.6232798043711</v>
      </c>
      <c r="BC5" s="11" t="e">
        <f>#REF!</f>
        <v>#REF!</v>
      </c>
      <c r="BD5" s="11" t="e">
        <f>#REF!</f>
        <v>#REF!</v>
      </c>
      <c r="BE5" s="11" t="e">
        <f>#REF!</f>
        <v>#REF!</v>
      </c>
    </row>
    <row r="6" spans="24:57">
      <c r="X6" s="9"/>
      <c r="Y6" s="342" t="s">
        <v>324</v>
      </c>
      <c r="Z6" s="11"/>
      <c r="AA6" s="11">
        <v>6219.5997807658405</v>
      </c>
      <c r="AB6" s="11">
        <v>6465.6875544856885</v>
      </c>
      <c r="AC6" s="11">
        <v>6583.4250821980304</v>
      </c>
      <c r="AD6" s="11">
        <v>6705.2772456474122</v>
      </c>
      <c r="AE6" s="11">
        <v>6950.537131569733</v>
      </c>
      <c r="AF6" s="11">
        <v>7524.6667716335041</v>
      </c>
      <c r="AG6" s="11">
        <v>7701.9149916140077</v>
      </c>
      <c r="AH6" s="11">
        <v>7891.8770174716074</v>
      </c>
      <c r="AI6" s="11">
        <v>7724.088059690228</v>
      </c>
      <c r="AJ6" s="11">
        <v>7843.4025705028134</v>
      </c>
      <c r="AK6" s="11">
        <v>7846.6608238705066</v>
      </c>
      <c r="AL6" s="11">
        <v>7847.9376985637355</v>
      </c>
      <c r="AM6" s="11">
        <v>7689.877940526083</v>
      </c>
      <c r="AN6" s="11">
        <v>7442.0320432626613</v>
      </c>
      <c r="AO6" s="11">
        <v>7228.8650085473264</v>
      </c>
      <c r="AP6" s="11">
        <v>7225.3199929887724</v>
      </c>
      <c r="AQ6" s="11">
        <v>7001.8883529021805</v>
      </c>
      <c r="AR6" s="11">
        <v>6991.4600698206959</v>
      </c>
      <c r="AS6" s="11">
        <v>6713.1880926413332</v>
      </c>
      <c r="AT6" s="11">
        <v>6430.6298093724126</v>
      </c>
      <c r="AU6" s="11">
        <v>6273.8378693299746</v>
      </c>
      <c r="AV6" s="11">
        <v>6266.7388408717361</v>
      </c>
      <c r="AW6" s="11">
        <v>6222.8566659466742</v>
      </c>
      <c r="AX6" s="11">
        <v>6276.1247443477168</v>
      </c>
      <c r="AY6" s="11">
        <v>6176.1848197756453</v>
      </c>
      <c r="AZ6" s="11">
        <v>6170.0864925754267</v>
      </c>
      <c r="BA6" s="11">
        <v>5947.7906991314958</v>
      </c>
      <c r="BB6" s="11">
        <v>5954.8810716035332</v>
      </c>
      <c r="BC6" s="11" t="e">
        <f>#REF!+#REF!</f>
        <v>#REF!</v>
      </c>
      <c r="BD6" s="11" t="e">
        <f>#REF!+#REF!</f>
        <v>#REF!</v>
      </c>
      <c r="BE6" s="11" t="e">
        <f>#REF!+#REF!</f>
        <v>#REF!</v>
      </c>
    </row>
    <row r="7" spans="24:57">
      <c r="X7" s="9"/>
      <c r="Y7" s="342" t="s">
        <v>316</v>
      </c>
      <c r="Z7" s="11"/>
      <c r="AA7" s="11">
        <v>4084.92587905051</v>
      </c>
      <c r="AB7" s="11">
        <v>4145.0853098331681</v>
      </c>
      <c r="AC7" s="11">
        <v>4291.3610481836304</v>
      </c>
      <c r="AD7" s="11">
        <v>4298.7951396547387</v>
      </c>
      <c r="AE7" s="11">
        <v>4449.0051836274779</v>
      </c>
      <c r="AF7" s="11">
        <v>4640.0552074069783</v>
      </c>
      <c r="AG7" s="11">
        <v>4756.1768107088146</v>
      </c>
      <c r="AH7" s="11">
        <v>4862.2962121335204</v>
      </c>
      <c r="AI7" s="11">
        <v>4863.321460160234</v>
      </c>
      <c r="AJ7" s="11">
        <v>4864.9831821638518</v>
      </c>
      <c r="AK7" s="11">
        <v>4826.9633621327948</v>
      </c>
      <c r="AL7" s="11">
        <v>4800.3424425176418</v>
      </c>
      <c r="AM7" s="11">
        <v>4539.1899443606308</v>
      </c>
      <c r="AN7" s="11">
        <v>4602.6237330736612</v>
      </c>
      <c r="AO7" s="11">
        <v>4609.5197206875309</v>
      </c>
      <c r="AP7" s="11">
        <v>4672.9825036963075</v>
      </c>
      <c r="AQ7" s="11">
        <v>4548.5454564416505</v>
      </c>
      <c r="AR7" s="11">
        <v>4353.2405680041775</v>
      </c>
      <c r="AS7" s="11">
        <v>4342.0942243242325</v>
      </c>
      <c r="AT7" s="11">
        <v>4174.9003939101822</v>
      </c>
      <c r="AU7" s="11">
        <v>4091.1213765495345</v>
      </c>
      <c r="AV7" s="11">
        <v>4134.8560266630684</v>
      </c>
      <c r="AW7" s="11">
        <v>4100.8403887977438</v>
      </c>
      <c r="AX7" s="11">
        <v>4114.5943033580124</v>
      </c>
      <c r="AY7" s="11">
        <v>3967.2312692250084</v>
      </c>
      <c r="AZ7" s="11">
        <v>4020.2318103172356</v>
      </c>
      <c r="BA7" s="11">
        <v>4015.1988979160178</v>
      </c>
      <c r="BB7" s="11">
        <v>4015.4030999993647</v>
      </c>
      <c r="BC7" s="11" t="e">
        <f>#REF!</f>
        <v>#REF!</v>
      </c>
      <c r="BD7" s="11" t="e">
        <f>#REF!</f>
        <v>#REF!</v>
      </c>
      <c r="BE7" s="11" t="e">
        <f>#REF!</f>
        <v>#REF!</v>
      </c>
    </row>
    <row r="8" spans="24:57" ht="13.5" customHeight="1" thickBot="1">
      <c r="X8" s="9"/>
      <c r="Y8" s="343" t="s">
        <v>322</v>
      </c>
      <c r="Z8" s="12"/>
      <c r="AA8" s="12">
        <v>9910.6586158148075</v>
      </c>
      <c r="AB8" s="12">
        <v>9433.1295624956929</v>
      </c>
      <c r="AC8" s="12">
        <v>9398.8544222426717</v>
      </c>
      <c r="AD8" s="12">
        <v>9131.1318698893083</v>
      </c>
      <c r="AE8" s="12">
        <v>10208.630427212322</v>
      </c>
      <c r="AF8" s="12">
        <v>10114.044334040294</v>
      </c>
      <c r="AG8" s="12">
        <v>11117.329105593026</v>
      </c>
      <c r="AH8" s="12">
        <v>11721.06177592275</v>
      </c>
      <c r="AI8" s="12">
        <v>10428.204222230408</v>
      </c>
      <c r="AJ8" s="12">
        <v>4218.5895017867424</v>
      </c>
      <c r="AK8" s="12">
        <v>6719.7584773469416</v>
      </c>
      <c r="AL8" s="12">
        <v>3358.1568536531995</v>
      </c>
      <c r="AM8" s="12">
        <v>3222.2053164553804</v>
      </c>
      <c r="AN8" s="12">
        <v>3267.600592395062</v>
      </c>
      <c r="AO8" s="12">
        <v>3423.3922951847712</v>
      </c>
      <c r="AP8" s="12">
        <v>2926.0395015680419</v>
      </c>
      <c r="AQ8" s="12">
        <v>3142.8002818294981</v>
      </c>
      <c r="AR8" s="12">
        <v>2342.3071168743591</v>
      </c>
      <c r="AS8" s="12">
        <v>2541.343930866442</v>
      </c>
      <c r="AT8" s="12">
        <v>2618.690873776256</v>
      </c>
      <c r="AU8" s="12">
        <v>2088.0104847180719</v>
      </c>
      <c r="AV8" s="12">
        <v>1777.151565658281</v>
      </c>
      <c r="AW8" s="12">
        <v>1600.334984627242</v>
      </c>
      <c r="AX8" s="12">
        <v>1617.7588718757988</v>
      </c>
      <c r="AY8" s="12">
        <v>1605.6848886001922</v>
      </c>
      <c r="AZ8" s="12">
        <v>1199.3696117404465</v>
      </c>
      <c r="BA8" s="12">
        <v>1104.6021747670275</v>
      </c>
      <c r="BB8" s="12">
        <v>1014.9861800937098</v>
      </c>
      <c r="BC8" s="12" t="e">
        <f>#REF!</f>
        <v>#REF!</v>
      </c>
      <c r="BD8" s="12" t="e">
        <f>#REF!</f>
        <v>#REF!</v>
      </c>
      <c r="BE8" s="12" t="e">
        <f>#REF!</f>
        <v>#REF!</v>
      </c>
    </row>
    <row r="9" spans="24:57" ht="15" thickTop="1">
      <c r="X9" s="9"/>
      <c r="Y9" s="344" t="s">
        <v>319</v>
      </c>
      <c r="Z9" s="13"/>
      <c r="AA9" s="13">
        <f t="shared" ref="AA9:AX9" si="1">SUM(AA5:AA8)</f>
        <v>31747.469763952671</v>
      </c>
      <c r="AB9" s="13">
        <f t="shared" si="1"/>
        <v>31448.155436773144</v>
      </c>
      <c r="AC9" s="13">
        <f t="shared" si="1"/>
        <v>31608.967513417301</v>
      </c>
      <c r="AD9" s="13">
        <f t="shared" si="1"/>
        <v>31473.051406112812</v>
      </c>
      <c r="AE9" s="13">
        <f t="shared" si="1"/>
        <v>32743.829463247828</v>
      </c>
      <c r="AF9" s="13">
        <f t="shared" si="1"/>
        <v>33046.127222168587</v>
      </c>
      <c r="AG9" s="13">
        <f t="shared" si="1"/>
        <v>34167.173234167291</v>
      </c>
      <c r="AH9" s="13">
        <f t="shared" si="1"/>
        <v>34952.449490131025</v>
      </c>
      <c r="AI9" s="13">
        <f t="shared" si="1"/>
        <v>33356.377805316224</v>
      </c>
      <c r="AJ9" s="13">
        <f t="shared" si="1"/>
        <v>27182.558708581797</v>
      </c>
      <c r="AK9" s="13">
        <f t="shared" si="1"/>
        <v>29693.226758562763</v>
      </c>
      <c r="AL9" s="13">
        <f t="shared" si="1"/>
        <v>26143.91663378552</v>
      </c>
      <c r="AM9" s="13">
        <f t="shared" si="1"/>
        <v>25612.433923344925</v>
      </c>
      <c r="AN9" s="13">
        <f t="shared" si="1"/>
        <v>25473.483565463739</v>
      </c>
      <c r="AO9" s="13">
        <f t="shared" si="1"/>
        <v>25320.689106599966</v>
      </c>
      <c r="AP9" s="13">
        <f t="shared" si="1"/>
        <v>24900.240537963989</v>
      </c>
      <c r="AQ9" s="13">
        <f t="shared" si="1"/>
        <v>24824.206814803685</v>
      </c>
      <c r="AR9" s="13">
        <f t="shared" si="1"/>
        <v>24211.204080446438</v>
      </c>
      <c r="AS9" s="13">
        <f t="shared" si="1"/>
        <v>23451.443883000862</v>
      </c>
      <c r="AT9" s="13">
        <f t="shared" si="1"/>
        <v>22845.762533261892</v>
      </c>
      <c r="AU9" s="13">
        <f t="shared" si="1"/>
        <v>22296.215244901017</v>
      </c>
      <c r="AV9" s="13">
        <f t="shared" si="1"/>
        <v>21855.294407094221</v>
      </c>
      <c r="AW9" s="13">
        <f t="shared" si="1"/>
        <v>21516.563921788849</v>
      </c>
      <c r="AX9" s="13">
        <f t="shared" si="1"/>
        <v>21589.152464391642</v>
      </c>
      <c r="AY9" s="13">
        <f>SUM(AY5:AY8)</f>
        <v>21204.639633409653</v>
      </c>
      <c r="AZ9" s="13">
        <f>SUM(AZ5:AZ8)</f>
        <v>20831.956220116284</v>
      </c>
      <c r="BA9" s="13">
        <f>SUM(BA5:BA8)</f>
        <v>20472.153185109801</v>
      </c>
      <c r="BB9" s="13">
        <f t="shared" ref="BB9" si="2">SUM(BB5:BB8)</f>
        <v>20446.893631500981</v>
      </c>
      <c r="BC9" s="13" t="e">
        <f>SUM(BC5:BC8)</f>
        <v>#REF!</v>
      </c>
      <c r="BD9" s="13" t="e">
        <f>SUM(BD5:BD8)</f>
        <v>#REF!</v>
      </c>
      <c r="BE9" s="13" t="e">
        <f>SUM(BE5:BE8)</f>
        <v>#REF!</v>
      </c>
    </row>
    <row r="10" spans="24:57">
      <c r="X10" s="9"/>
      <c r="Z10" s="42"/>
      <c r="AA10" s="42"/>
      <c r="AB10" s="42"/>
      <c r="AC10" s="42"/>
      <c r="AD10" s="42"/>
      <c r="AE10" s="42"/>
      <c r="AF10" s="42"/>
      <c r="AG10" s="42"/>
      <c r="AH10" s="42"/>
      <c r="AI10" s="42"/>
      <c r="AJ10" s="42"/>
      <c r="AK10" s="42"/>
      <c r="AL10" s="42"/>
    </row>
    <row r="11" spans="24:57">
      <c r="X11" s="9"/>
      <c r="Y11" s="9" t="s">
        <v>320</v>
      </c>
      <c r="Z11" s="41"/>
      <c r="AA11" s="41"/>
    </row>
    <row r="12" spans="24:57">
      <c r="X12" s="9"/>
      <c r="Y12" s="10"/>
      <c r="Z12" s="83"/>
      <c r="AA12" s="10">
        <v>1990</v>
      </c>
      <c r="AB12" s="10">
        <f t="shared" ref="AB12:AP12" si="3">AA12+1</f>
        <v>1991</v>
      </c>
      <c r="AC12" s="10">
        <f t="shared" si="3"/>
        <v>1992</v>
      </c>
      <c r="AD12" s="10">
        <f t="shared" si="3"/>
        <v>1993</v>
      </c>
      <c r="AE12" s="10">
        <f t="shared" si="3"/>
        <v>1994</v>
      </c>
      <c r="AF12" s="10">
        <f t="shared" si="3"/>
        <v>1995</v>
      </c>
      <c r="AG12" s="10">
        <f t="shared" si="3"/>
        <v>1996</v>
      </c>
      <c r="AH12" s="10">
        <f t="shared" si="3"/>
        <v>1997</v>
      </c>
      <c r="AI12" s="10">
        <f t="shared" si="3"/>
        <v>1998</v>
      </c>
      <c r="AJ12" s="10">
        <f t="shared" si="3"/>
        <v>1999</v>
      </c>
      <c r="AK12" s="10">
        <f t="shared" si="3"/>
        <v>2000</v>
      </c>
      <c r="AL12" s="10">
        <f t="shared" si="3"/>
        <v>2001</v>
      </c>
      <c r="AM12" s="10">
        <f t="shared" si="3"/>
        <v>2002</v>
      </c>
      <c r="AN12" s="10">
        <f t="shared" si="3"/>
        <v>2003</v>
      </c>
      <c r="AO12" s="10">
        <f t="shared" si="3"/>
        <v>2004</v>
      </c>
      <c r="AP12" s="10">
        <f t="shared" si="3"/>
        <v>2005</v>
      </c>
      <c r="AQ12" s="10">
        <f t="shared" ref="AQ12:AZ12" si="4">AP12+1</f>
        <v>2006</v>
      </c>
      <c r="AR12" s="10">
        <f t="shared" si="4"/>
        <v>2007</v>
      </c>
      <c r="AS12" s="10">
        <f t="shared" si="4"/>
        <v>2008</v>
      </c>
      <c r="AT12" s="10">
        <f t="shared" si="4"/>
        <v>2009</v>
      </c>
      <c r="AU12" s="10">
        <f t="shared" si="4"/>
        <v>2010</v>
      </c>
      <c r="AV12" s="10">
        <f t="shared" si="4"/>
        <v>2011</v>
      </c>
      <c r="AW12" s="10">
        <f t="shared" si="4"/>
        <v>2012</v>
      </c>
      <c r="AX12" s="10">
        <f t="shared" si="4"/>
        <v>2013</v>
      </c>
      <c r="AY12" s="10">
        <f t="shared" si="4"/>
        <v>2014</v>
      </c>
      <c r="AZ12" s="10">
        <f t="shared" si="4"/>
        <v>2015</v>
      </c>
      <c r="BA12" s="10">
        <f>AZ12+1</f>
        <v>2016</v>
      </c>
      <c r="BB12" s="10">
        <f>BA12+1</f>
        <v>2017</v>
      </c>
      <c r="BC12" s="10">
        <f>BB12+1</f>
        <v>2018</v>
      </c>
      <c r="BD12" s="10">
        <f>BC12+1</f>
        <v>2019</v>
      </c>
      <c r="BE12" s="10">
        <f>BD12+1</f>
        <v>2020</v>
      </c>
    </row>
    <row r="13" spans="24:57">
      <c r="X13" s="9"/>
      <c r="Y13" s="342" t="s">
        <v>315</v>
      </c>
      <c r="Z13" s="32"/>
      <c r="AA13" s="6">
        <f t="shared" ref="AA13:AX13" si="5">AA5/AA$9</f>
        <v>0.36325053851742628</v>
      </c>
      <c r="AB13" s="6">
        <f t="shared" si="5"/>
        <v>0.3626366269044608</v>
      </c>
      <c r="AC13" s="6">
        <f t="shared" si="5"/>
        <v>0.35861111110261273</v>
      </c>
      <c r="AD13" s="6">
        <f t="shared" si="5"/>
        <v>0.36023984470470738</v>
      </c>
      <c r="AE13" s="6">
        <f t="shared" si="5"/>
        <v>0.34008412892991419</v>
      </c>
      <c r="AF13" s="6">
        <f t="shared" si="5"/>
        <v>0.32582822297750691</v>
      </c>
      <c r="AG13" s="6">
        <f t="shared" si="5"/>
        <v>0.30999791096735074</v>
      </c>
      <c r="AH13" s="6">
        <f t="shared" si="5"/>
        <v>0.29975622989059553</v>
      </c>
      <c r="AI13" s="6">
        <f t="shared" si="5"/>
        <v>0.31000860236051409</v>
      </c>
      <c r="AJ13" s="6">
        <f t="shared" si="5"/>
        <v>0.3772854337987912</v>
      </c>
      <c r="AK13" s="6">
        <f t="shared" si="5"/>
        <v>0.34687520419929807</v>
      </c>
      <c r="AL13" s="6">
        <f t="shared" si="5"/>
        <v>0.3877567306021158</v>
      </c>
      <c r="AM13" s="6">
        <f t="shared" si="5"/>
        <v>0.39672765003177829</v>
      </c>
      <c r="AN13" s="6">
        <f t="shared" si="5"/>
        <v>0.39889429220072081</v>
      </c>
      <c r="AO13" s="6">
        <f t="shared" si="5"/>
        <v>0.39726059744394682</v>
      </c>
      <c r="AP13" s="6">
        <f t="shared" si="5"/>
        <v>0.40465065083803969</v>
      </c>
      <c r="AQ13" s="6">
        <f t="shared" si="5"/>
        <v>0.40810861749624328</v>
      </c>
      <c r="AR13" s="6">
        <f t="shared" si="5"/>
        <v>0.4346828968430696</v>
      </c>
      <c r="AS13" s="6">
        <f t="shared" si="5"/>
        <v>0.42022221251426961</v>
      </c>
      <c r="AT13" s="6">
        <f t="shared" si="5"/>
        <v>0.42115212579114941</v>
      </c>
      <c r="AU13" s="6">
        <f t="shared" si="5"/>
        <v>0.44147607144017476</v>
      </c>
      <c r="AV13" s="6">
        <f t="shared" si="5"/>
        <v>0.44275532480404989</v>
      </c>
      <c r="AW13" s="6">
        <f t="shared" si="5"/>
        <v>0.44582080657884526</v>
      </c>
      <c r="AX13" s="6">
        <f t="shared" si="5"/>
        <v>0.44377261037051496</v>
      </c>
      <c r="AY13" s="6">
        <f t="shared" ref="AY13:BE16" si="6">AY5/AY$9</f>
        <v>0.44591838481003121</v>
      </c>
      <c r="AZ13" s="6">
        <f t="shared" si="6"/>
        <v>0.45325883972266084</v>
      </c>
      <c r="BA13" s="6">
        <f t="shared" si="6"/>
        <v>0.4593831107191777</v>
      </c>
      <c r="BB13" s="6">
        <f t="shared" si="6"/>
        <v>0.46274135574450115</v>
      </c>
      <c r="BC13" s="73" t="e">
        <f t="shared" si="6"/>
        <v>#REF!</v>
      </c>
      <c r="BD13" s="73" t="e">
        <f t="shared" si="6"/>
        <v>#REF!</v>
      </c>
      <c r="BE13" s="73" t="e">
        <f t="shared" si="6"/>
        <v>#REF!</v>
      </c>
    </row>
    <row r="14" spans="24:57">
      <c r="X14" s="9"/>
      <c r="Y14" s="342" t="s">
        <v>324</v>
      </c>
      <c r="Z14" s="32"/>
      <c r="AA14" s="6">
        <f t="shared" ref="AA14:AX14" si="7">AA6/AA$9</f>
        <v>0.19590851891535052</v>
      </c>
      <c r="AB14" s="6">
        <f t="shared" si="7"/>
        <v>0.20559830822144792</v>
      </c>
      <c r="AC14" s="6">
        <f t="shared" si="7"/>
        <v>0.20827713146288354</v>
      </c>
      <c r="AD14" s="6">
        <f t="shared" si="7"/>
        <v>0.21304820937524629</v>
      </c>
      <c r="AE14" s="6">
        <f t="shared" si="7"/>
        <v>0.21227013594641156</v>
      </c>
      <c r="AF14" s="6">
        <f t="shared" si="7"/>
        <v>0.22770192467774786</v>
      </c>
      <c r="AG14" s="6">
        <f t="shared" si="7"/>
        <v>0.22541856005553501</v>
      </c>
      <c r="AH14" s="6">
        <f t="shared" si="7"/>
        <v>0.22578895421048853</v>
      </c>
      <c r="AI14" s="6">
        <f t="shared" si="7"/>
        <v>0.23156255468659398</v>
      </c>
      <c r="AJ14" s="6">
        <f t="shared" si="7"/>
        <v>0.28854541084929491</v>
      </c>
      <c r="AK14" s="6">
        <f t="shared" si="7"/>
        <v>0.26425759947452432</v>
      </c>
      <c r="AL14" s="6">
        <f t="shared" si="7"/>
        <v>0.30018217272089692</v>
      </c>
      <c r="AM14" s="6">
        <f t="shared" si="7"/>
        <v>0.30024003042979069</v>
      </c>
      <c r="AN14" s="6">
        <f t="shared" si="7"/>
        <v>0.29214818711926654</v>
      </c>
      <c r="AO14" s="6">
        <f t="shared" si="7"/>
        <v>0.28549242787642326</v>
      </c>
      <c r="AP14" s="6">
        <f t="shared" si="7"/>
        <v>0.29017069059926293</v>
      </c>
      <c r="AQ14" s="6">
        <f t="shared" si="7"/>
        <v>0.28205889538136902</v>
      </c>
      <c r="AR14" s="6">
        <f t="shared" si="7"/>
        <v>0.28876961453838518</v>
      </c>
      <c r="AS14" s="6">
        <f t="shared" si="7"/>
        <v>0.28625905194295903</v>
      </c>
      <c r="AT14" s="6">
        <f t="shared" si="7"/>
        <v>0.28148020010318536</v>
      </c>
      <c r="AU14" s="6">
        <f t="shared" si="7"/>
        <v>0.28138577782903113</v>
      </c>
      <c r="AV14" s="6">
        <f t="shared" si="7"/>
        <v>0.28673779104241004</v>
      </c>
      <c r="AW14" s="6">
        <f t="shared" si="7"/>
        <v>0.28921238021862167</v>
      </c>
      <c r="AX14" s="6">
        <f t="shared" si="7"/>
        <v>0.2907073241851123</v>
      </c>
      <c r="AY14" s="6">
        <f t="shared" si="6"/>
        <v>0.29126572894191316</v>
      </c>
      <c r="AZ14" s="6">
        <f t="shared" si="6"/>
        <v>0.2961837298130125</v>
      </c>
      <c r="BA14" s="6">
        <f t="shared" si="6"/>
        <v>0.29053078322301523</v>
      </c>
      <c r="BB14" s="6">
        <f t="shared" si="6"/>
        <v>0.29123646745192133</v>
      </c>
      <c r="BC14" s="73" t="e">
        <f t="shared" si="6"/>
        <v>#REF!</v>
      </c>
      <c r="BD14" s="73" t="e">
        <f t="shared" si="6"/>
        <v>#REF!</v>
      </c>
      <c r="BE14" s="73" t="e">
        <f t="shared" si="6"/>
        <v>#REF!</v>
      </c>
    </row>
    <row r="15" spans="24:57">
      <c r="X15" s="9"/>
      <c r="Y15" s="342" t="s">
        <v>316</v>
      </c>
      <c r="Z15" s="32"/>
      <c r="AA15" s="6">
        <f t="shared" ref="AA15:AX15" si="8">AA7/AA$9</f>
        <v>0.1286693367825078</v>
      </c>
      <c r="AB15" s="6">
        <f t="shared" si="8"/>
        <v>0.13180694550327146</v>
      </c>
      <c r="AC15" s="6">
        <f t="shared" si="8"/>
        <v>0.13576403741634532</v>
      </c>
      <c r="AD15" s="6">
        <f t="shared" si="8"/>
        <v>0.13658653824775982</v>
      </c>
      <c r="AE15" s="6">
        <f t="shared" si="8"/>
        <v>0.13587308682453006</v>
      </c>
      <c r="AF15" s="6">
        <f t="shared" si="8"/>
        <v>0.14041146716563671</v>
      </c>
      <c r="AG15" s="6">
        <f t="shared" si="8"/>
        <v>0.1392031110713198</v>
      </c>
      <c r="AH15" s="6">
        <f t="shared" si="8"/>
        <v>0.13911174418566605</v>
      </c>
      <c r="AI15" s="6">
        <f t="shared" si="8"/>
        <v>0.145798848080715</v>
      </c>
      <c r="AJ15" s="6">
        <f t="shared" si="8"/>
        <v>0.17897443851111519</v>
      </c>
      <c r="AK15" s="6">
        <f t="shared" si="8"/>
        <v>0.16256109184027373</v>
      </c>
      <c r="AL15" s="6">
        <f t="shared" si="8"/>
        <v>0.1836122150234448</v>
      </c>
      <c r="AM15" s="6">
        <f t="shared" si="8"/>
        <v>0.17722602849638988</v>
      </c>
      <c r="AN15" s="6">
        <f t="shared" si="8"/>
        <v>0.18068293334303809</v>
      </c>
      <c r="AO15" s="6">
        <f t="shared" si="8"/>
        <v>0.1820455873567057</v>
      </c>
      <c r="AP15" s="6">
        <f t="shared" si="8"/>
        <v>0.1876681671637539</v>
      </c>
      <c r="AQ15" s="6">
        <f t="shared" si="8"/>
        <v>0.18323024338200275</v>
      </c>
      <c r="AR15" s="6">
        <f t="shared" si="8"/>
        <v>0.17980272908111833</v>
      </c>
      <c r="AS15" s="6">
        <f t="shared" si="8"/>
        <v>0.18515253244051494</v>
      </c>
      <c r="AT15" s="6">
        <f t="shared" si="8"/>
        <v>0.18274287793335015</v>
      </c>
      <c r="AU15" s="6">
        <f t="shared" si="8"/>
        <v>0.18348949952324956</v>
      </c>
      <c r="AV15" s="6">
        <f t="shared" si="8"/>
        <v>0.18919241944967327</v>
      </c>
      <c r="AW15" s="6">
        <f t="shared" si="8"/>
        <v>0.19058992893586549</v>
      </c>
      <c r="AX15" s="6">
        <f t="shared" si="8"/>
        <v>0.19058618952941639</v>
      </c>
      <c r="AY15" s="6">
        <f t="shared" si="6"/>
        <v>0.18709260510017389</v>
      </c>
      <c r="AZ15" s="6">
        <f t="shared" si="6"/>
        <v>0.19298388340674011</v>
      </c>
      <c r="BA15" s="6">
        <f t="shared" si="6"/>
        <v>0.19612977988248101</v>
      </c>
      <c r="BB15" s="6">
        <f t="shared" si="6"/>
        <v>0.1963820603934251</v>
      </c>
      <c r="BC15" s="73" t="e">
        <f t="shared" si="6"/>
        <v>#REF!</v>
      </c>
      <c r="BD15" s="73" t="e">
        <f t="shared" si="6"/>
        <v>#REF!</v>
      </c>
      <c r="BE15" s="73" t="e">
        <f t="shared" si="6"/>
        <v>#REF!</v>
      </c>
    </row>
    <row r="16" spans="24:57" ht="15" thickBot="1">
      <c r="X16" s="9"/>
      <c r="Y16" s="343" t="s">
        <v>322</v>
      </c>
      <c r="Z16" s="97"/>
      <c r="AA16" s="7">
        <f t="shared" ref="AA16:AX16" si="9">AA8/AA$9</f>
        <v>0.31217160578471548</v>
      </c>
      <c r="AB16" s="7">
        <f t="shared" si="9"/>
        <v>0.29995811937081973</v>
      </c>
      <c r="AC16" s="7">
        <f t="shared" si="9"/>
        <v>0.2973477200181584</v>
      </c>
      <c r="AD16" s="7">
        <f t="shared" si="9"/>
        <v>0.29012540767228645</v>
      </c>
      <c r="AE16" s="7">
        <f t="shared" si="9"/>
        <v>0.31177264829914425</v>
      </c>
      <c r="AF16" s="7">
        <f t="shared" si="9"/>
        <v>0.30605838517910844</v>
      </c>
      <c r="AG16" s="7">
        <f t="shared" si="9"/>
        <v>0.32538041790579442</v>
      </c>
      <c r="AH16" s="7">
        <f t="shared" si="9"/>
        <v>0.33534307171324979</v>
      </c>
      <c r="AI16" s="7">
        <f t="shared" si="9"/>
        <v>0.31262999487217696</v>
      </c>
      <c r="AJ16" s="7">
        <f t="shared" si="9"/>
        <v>0.15519471684079883</v>
      </c>
      <c r="AK16" s="7">
        <f t="shared" si="9"/>
        <v>0.22630610448590388</v>
      </c>
      <c r="AL16" s="7">
        <f t="shared" si="9"/>
        <v>0.12844888165354257</v>
      </c>
      <c r="AM16" s="7">
        <f t="shared" si="9"/>
        <v>0.12580629104204119</v>
      </c>
      <c r="AN16" s="7">
        <f t="shared" si="9"/>
        <v>0.12827458733697447</v>
      </c>
      <c r="AO16" s="7">
        <f t="shared" si="9"/>
        <v>0.13520138732292428</v>
      </c>
      <c r="AP16" s="7">
        <f t="shared" si="9"/>
        <v>0.11751049139894351</v>
      </c>
      <c r="AQ16" s="7">
        <f t="shared" si="9"/>
        <v>0.12660224374038481</v>
      </c>
      <c r="AR16" s="7">
        <f t="shared" si="9"/>
        <v>9.674475953742688E-2</v>
      </c>
      <c r="AS16" s="7">
        <f t="shared" si="9"/>
        <v>0.10836620310225649</v>
      </c>
      <c r="AT16" s="7">
        <f t="shared" si="9"/>
        <v>0.11462479617231504</v>
      </c>
      <c r="AU16" s="7">
        <f t="shared" si="9"/>
        <v>9.3648651207544509E-2</v>
      </c>
      <c r="AV16" s="7">
        <f t="shared" si="9"/>
        <v>8.1314464703866829E-2</v>
      </c>
      <c r="AW16" s="7">
        <f t="shared" si="9"/>
        <v>7.437688426666747E-2</v>
      </c>
      <c r="AX16" s="7">
        <f t="shared" si="9"/>
        <v>7.4933875914956413E-2</v>
      </c>
      <c r="AY16" s="7">
        <f t="shared" si="6"/>
        <v>7.5723281147881599E-2</v>
      </c>
      <c r="AZ16" s="7">
        <f t="shared" si="6"/>
        <v>5.7573547057586494E-2</v>
      </c>
      <c r="BA16" s="7">
        <f t="shared" si="6"/>
        <v>5.3956326175326197E-2</v>
      </c>
      <c r="BB16" s="7">
        <f t="shared" si="6"/>
        <v>4.9640116410152271E-2</v>
      </c>
      <c r="BC16" s="74" t="e">
        <f t="shared" si="6"/>
        <v>#REF!</v>
      </c>
      <c r="BD16" s="74" t="e">
        <f t="shared" si="6"/>
        <v>#REF!</v>
      </c>
      <c r="BE16" s="74" t="e">
        <f t="shared" si="6"/>
        <v>#REF!</v>
      </c>
    </row>
    <row r="17" spans="24:57" ht="15" thickTop="1">
      <c r="X17" s="9"/>
      <c r="Y17" s="344" t="s">
        <v>319</v>
      </c>
      <c r="Z17" s="604"/>
      <c r="AA17" s="605">
        <f>SUM(AA13:AA16)</f>
        <v>1</v>
      </c>
      <c r="AB17" s="605">
        <f t="shared" ref="AB17:BA17" si="10">SUM(AB13:AB16)</f>
        <v>0.99999999999999989</v>
      </c>
      <c r="AC17" s="605">
        <f t="shared" si="10"/>
        <v>1</v>
      </c>
      <c r="AD17" s="605">
        <f t="shared" si="10"/>
        <v>0.99999999999999989</v>
      </c>
      <c r="AE17" s="605">
        <f t="shared" si="10"/>
        <v>1</v>
      </c>
      <c r="AF17" s="605">
        <f t="shared" si="10"/>
        <v>0.99999999999999989</v>
      </c>
      <c r="AG17" s="605">
        <f t="shared" si="10"/>
        <v>0.99999999999999989</v>
      </c>
      <c r="AH17" s="605">
        <f t="shared" si="10"/>
        <v>1</v>
      </c>
      <c r="AI17" s="605">
        <f t="shared" si="10"/>
        <v>1</v>
      </c>
      <c r="AJ17" s="605">
        <f t="shared" si="10"/>
        <v>1</v>
      </c>
      <c r="AK17" s="605">
        <f t="shared" si="10"/>
        <v>1</v>
      </c>
      <c r="AL17" s="605">
        <f t="shared" si="10"/>
        <v>1.0000000000000002</v>
      </c>
      <c r="AM17" s="605">
        <f t="shared" si="10"/>
        <v>1</v>
      </c>
      <c r="AN17" s="605">
        <f t="shared" si="10"/>
        <v>1</v>
      </c>
      <c r="AO17" s="605">
        <f t="shared" si="10"/>
        <v>1</v>
      </c>
      <c r="AP17" s="605">
        <f t="shared" si="10"/>
        <v>1</v>
      </c>
      <c r="AQ17" s="605">
        <f t="shared" si="10"/>
        <v>1</v>
      </c>
      <c r="AR17" s="605">
        <f t="shared" si="10"/>
        <v>1</v>
      </c>
      <c r="AS17" s="605">
        <f t="shared" si="10"/>
        <v>1.0000000000000002</v>
      </c>
      <c r="AT17" s="605">
        <f t="shared" si="10"/>
        <v>1</v>
      </c>
      <c r="AU17" s="605">
        <f t="shared" si="10"/>
        <v>0.99999999999999989</v>
      </c>
      <c r="AV17" s="605">
        <f t="shared" si="10"/>
        <v>1</v>
      </c>
      <c r="AW17" s="605">
        <f t="shared" si="10"/>
        <v>0.99999999999999978</v>
      </c>
      <c r="AX17" s="605">
        <f t="shared" si="10"/>
        <v>1</v>
      </c>
      <c r="AY17" s="605">
        <f t="shared" si="10"/>
        <v>0.99999999999999989</v>
      </c>
      <c r="AZ17" s="605">
        <f t="shared" si="10"/>
        <v>1</v>
      </c>
      <c r="BA17" s="605">
        <f t="shared" si="10"/>
        <v>1.0000000000000002</v>
      </c>
      <c r="BB17" s="605">
        <f t="shared" ref="BB17:BE17" si="11">SUM(BB13:BB16)</f>
        <v>0.99999999999999989</v>
      </c>
      <c r="BC17" s="605" t="e">
        <f t="shared" si="11"/>
        <v>#REF!</v>
      </c>
      <c r="BD17" s="605" t="e">
        <f t="shared" si="11"/>
        <v>#REF!</v>
      </c>
      <c r="BE17" s="605" t="e">
        <f t="shared" si="11"/>
        <v>#REF!</v>
      </c>
    </row>
    <row r="18" spans="24:57">
      <c r="X18" s="9"/>
    </row>
    <row r="19" spans="24:57">
      <c r="X19" s="9"/>
      <c r="Y19" s="84" t="s">
        <v>291</v>
      </c>
    </row>
    <row r="20" spans="24:57">
      <c r="X20" s="9"/>
      <c r="Y20" s="10"/>
      <c r="Z20" s="83"/>
      <c r="AA20" s="10">
        <v>1990</v>
      </c>
      <c r="AB20" s="10">
        <f t="shared" ref="AB20:AP20" si="12">AA20+1</f>
        <v>1991</v>
      </c>
      <c r="AC20" s="10">
        <f t="shared" si="12"/>
        <v>1992</v>
      </c>
      <c r="AD20" s="10">
        <f t="shared" si="12"/>
        <v>1993</v>
      </c>
      <c r="AE20" s="10">
        <f t="shared" si="12"/>
        <v>1994</v>
      </c>
      <c r="AF20" s="10">
        <f t="shared" si="12"/>
        <v>1995</v>
      </c>
      <c r="AG20" s="10">
        <f t="shared" si="12"/>
        <v>1996</v>
      </c>
      <c r="AH20" s="10">
        <f t="shared" si="12"/>
        <v>1997</v>
      </c>
      <c r="AI20" s="10">
        <f t="shared" si="12"/>
        <v>1998</v>
      </c>
      <c r="AJ20" s="10">
        <f t="shared" si="12"/>
        <v>1999</v>
      </c>
      <c r="AK20" s="10">
        <f t="shared" si="12"/>
        <v>2000</v>
      </c>
      <c r="AL20" s="10">
        <f t="shared" si="12"/>
        <v>2001</v>
      </c>
      <c r="AM20" s="10">
        <f t="shared" si="12"/>
        <v>2002</v>
      </c>
      <c r="AN20" s="10">
        <f t="shared" si="12"/>
        <v>2003</v>
      </c>
      <c r="AO20" s="10">
        <f t="shared" si="12"/>
        <v>2004</v>
      </c>
      <c r="AP20" s="10">
        <f t="shared" si="12"/>
        <v>2005</v>
      </c>
      <c r="AQ20" s="10">
        <f t="shared" ref="AQ20:AZ20" si="13">AP20+1</f>
        <v>2006</v>
      </c>
      <c r="AR20" s="10">
        <f t="shared" si="13"/>
        <v>2007</v>
      </c>
      <c r="AS20" s="10">
        <f t="shared" si="13"/>
        <v>2008</v>
      </c>
      <c r="AT20" s="10">
        <f t="shared" si="13"/>
        <v>2009</v>
      </c>
      <c r="AU20" s="10">
        <f t="shared" si="13"/>
        <v>2010</v>
      </c>
      <c r="AV20" s="10">
        <f t="shared" si="13"/>
        <v>2011</v>
      </c>
      <c r="AW20" s="10">
        <f t="shared" si="13"/>
        <v>2012</v>
      </c>
      <c r="AX20" s="10">
        <f t="shared" si="13"/>
        <v>2013</v>
      </c>
      <c r="AY20" s="10">
        <f t="shared" si="13"/>
        <v>2014</v>
      </c>
      <c r="AZ20" s="10">
        <f t="shared" si="13"/>
        <v>2015</v>
      </c>
      <c r="BA20" s="10">
        <f>AZ20+1</f>
        <v>2016</v>
      </c>
      <c r="BB20" s="10">
        <f>BA20+1</f>
        <v>2017</v>
      </c>
      <c r="BC20" s="10">
        <f>BB20+1</f>
        <v>2018</v>
      </c>
      <c r="BD20" s="10">
        <f>BC20+1</f>
        <v>2019</v>
      </c>
      <c r="BE20" s="10">
        <f>BD20+1</f>
        <v>2020</v>
      </c>
    </row>
    <row r="21" spans="24:57">
      <c r="X21" s="9"/>
      <c r="Y21" s="342" t="s">
        <v>315</v>
      </c>
      <c r="Z21" s="8"/>
      <c r="AA21" s="788">
        <f>AA5/$AA5-1</f>
        <v>0</v>
      </c>
      <c r="AB21" s="15">
        <f>AB5/$AA5-1</f>
        <v>-1.1102090604033332E-2</v>
      </c>
      <c r="AC21" s="15">
        <f>AC5/$AA5-1</f>
        <v>-1.7078880654489814E-2</v>
      </c>
      <c r="AD21" s="15">
        <f t="shared" ref="AD21:AH21" si="14">AD5/$AA5-1</f>
        <v>-1.6860347204989634E-2</v>
      </c>
      <c r="AE21" s="15">
        <f t="shared" si="14"/>
        <v>-3.4392902246903057E-2</v>
      </c>
      <c r="AF21" s="15">
        <f t="shared" si="14"/>
        <v>-6.6328966622299701E-2</v>
      </c>
      <c r="AG21" s="15">
        <f t="shared" si="14"/>
        <v>-8.1556527803836709E-2</v>
      </c>
      <c r="AH21" s="15">
        <f t="shared" si="14"/>
        <v>-9.1488456887996672E-2</v>
      </c>
      <c r="AI21" s="15">
        <f>AI5/$AA5-1</f>
        <v>-0.10332049326152992</v>
      </c>
      <c r="AJ21" s="15">
        <f>AJ5/$AA5-1</f>
        <v>-0.11070676627681575</v>
      </c>
      <c r="AK21" s="15">
        <f>AK5/$AA5-1</f>
        <v>-0.10686878974311398</v>
      </c>
      <c r="AL21" s="15">
        <f t="shared" ref="AL21:AP21" si="15">AL5/$AA5-1</f>
        <v>-0.12094791190203014</v>
      </c>
      <c r="AM21" s="15">
        <f t="shared" si="15"/>
        <v>-0.11889445224948625</v>
      </c>
      <c r="AN21" s="15">
        <f t="shared" si="15"/>
        <v>-0.11888868802091346</v>
      </c>
      <c r="AO21" s="15">
        <f t="shared" si="15"/>
        <v>-0.12776074678633564</v>
      </c>
      <c r="AP21" s="15">
        <f t="shared" si="15"/>
        <v>-0.12628779872693041</v>
      </c>
      <c r="AQ21" s="15">
        <f>AQ5/$AA5-1</f>
        <v>-0.12151214658276033</v>
      </c>
      <c r="AR21" s="15">
        <f>AR5/$AA5-1</f>
        <v>-8.7414516714417134E-2</v>
      </c>
      <c r="AS21" s="15">
        <f>AS5/$AA5-1</f>
        <v>-0.14545840500145391</v>
      </c>
      <c r="AT21" s="15">
        <f t="shared" ref="AT21:AX21" si="16">AT5/$AA5-1</f>
        <v>-0.16568650108891636</v>
      </c>
      <c r="AU21" s="15">
        <f t="shared" si="16"/>
        <v>-0.14646185924971544</v>
      </c>
      <c r="AV21" s="15">
        <f t="shared" si="16"/>
        <v>-0.16091671649124906</v>
      </c>
      <c r="AW21" s="15">
        <f t="shared" si="16"/>
        <v>-0.16820201059613682</v>
      </c>
      <c r="AX21" s="15">
        <f t="shared" si="16"/>
        <v>-0.16923019686667951</v>
      </c>
      <c r="AY21" s="15">
        <f>AY5/$AA5-1</f>
        <v>-0.18008111528419812</v>
      </c>
      <c r="AZ21" s="15">
        <f>AZ5/$AA5-1</f>
        <v>-0.18123182824036532</v>
      </c>
      <c r="BA21" s="15">
        <f>BA5/$AA5-1</f>
        <v>-0.18450150901839479</v>
      </c>
      <c r="BB21" s="15">
        <f t="shared" ref="BB21:BE21" si="17">BB5/$AA5-1</f>
        <v>-0.17955349879380444</v>
      </c>
      <c r="BC21" s="15" t="e">
        <f t="shared" si="17"/>
        <v>#REF!</v>
      </c>
      <c r="BD21" s="15" t="e">
        <f t="shared" si="17"/>
        <v>#REF!</v>
      </c>
      <c r="BE21" s="15" t="e">
        <f t="shared" si="17"/>
        <v>#REF!</v>
      </c>
    </row>
    <row r="22" spans="24:57">
      <c r="X22" s="9"/>
      <c r="Y22" s="342" t="s">
        <v>324</v>
      </c>
      <c r="Z22" s="8"/>
      <c r="AA22" s="788">
        <f t="shared" ref="AA22:AB23" si="18">AA6/$AA6-1</f>
        <v>0</v>
      </c>
      <c r="AB22" s="15">
        <f t="shared" si="18"/>
        <v>3.9566496622640557E-2</v>
      </c>
      <c r="AC22" s="15">
        <f t="shared" ref="AC22:AE22" si="19">AC6/$AA6-1</f>
        <v>5.8496577634677083E-2</v>
      </c>
      <c r="AD22" s="15">
        <f t="shared" si="19"/>
        <v>7.8088218213579141E-2</v>
      </c>
      <c r="AE22" s="15">
        <f t="shared" si="19"/>
        <v>0.11752160533935352</v>
      </c>
      <c r="AF22" s="15">
        <f t="shared" ref="AF22:AM22" si="20">AF6/$AA6-1</f>
        <v>0.20983134556400129</v>
      </c>
      <c r="AG22" s="15">
        <f t="shared" si="20"/>
        <v>0.23832967764778656</v>
      </c>
      <c r="AH22" s="15">
        <f t="shared" si="20"/>
        <v>0.26887216149780202</v>
      </c>
      <c r="AI22" s="15">
        <f t="shared" si="20"/>
        <v>0.24189470897742149</v>
      </c>
      <c r="AJ22" s="15">
        <f t="shared" si="20"/>
        <v>0.26107834056438728</v>
      </c>
      <c r="AK22" s="15">
        <f t="shared" si="20"/>
        <v>0.2616022092187289</v>
      </c>
      <c r="AL22" s="15">
        <f t="shared" si="20"/>
        <v>0.26180750774889772</v>
      </c>
      <c r="AM22" s="15">
        <f t="shared" si="20"/>
        <v>0.23639433590358805</v>
      </c>
      <c r="AN22" s="15">
        <f t="shared" ref="AN22:BA22" si="21">AN6/$AA6-1</f>
        <v>0.19654516457428683</v>
      </c>
      <c r="AO22" s="15">
        <f t="shared" si="21"/>
        <v>0.16227173184079247</v>
      </c>
      <c r="AP22" s="15">
        <f t="shared" si="21"/>
        <v>0.16170175697367695</v>
      </c>
      <c r="AQ22" s="15">
        <f t="shared" si="21"/>
        <v>0.12577795995098806</v>
      </c>
      <c r="AR22" s="15">
        <f t="shared" si="21"/>
        <v>0.12410127922408121</v>
      </c>
      <c r="AS22" s="15">
        <f t="shared" si="21"/>
        <v>7.9360140406769863E-2</v>
      </c>
      <c r="AT22" s="15">
        <f t="shared" si="21"/>
        <v>3.3929840511472076E-2</v>
      </c>
      <c r="AU22" s="788">
        <f t="shared" si="21"/>
        <v>8.7205110418624443E-3</v>
      </c>
      <c r="AV22" s="788">
        <f t="shared" si="21"/>
        <v>7.5791146966841527E-3</v>
      </c>
      <c r="AW22" s="788">
        <f t="shared" si="21"/>
        <v>5.2364867445420238E-4</v>
      </c>
      <c r="AX22" s="788">
        <f t="shared" si="21"/>
        <v>9.0881994942311195E-3</v>
      </c>
      <c r="AY22" s="788">
        <f t="shared" si="21"/>
        <v>-6.9803464082136557E-3</v>
      </c>
      <c r="AZ22" s="788">
        <f t="shared" si="21"/>
        <v>-7.9608479541616317E-3</v>
      </c>
      <c r="BA22" s="15">
        <f t="shared" si="21"/>
        <v>-4.3702021225693111E-2</v>
      </c>
      <c r="BB22" s="15">
        <f t="shared" ref="BB22:BE22" si="22">BB6/$AA6-1</f>
        <v>-4.2562016607716746E-2</v>
      </c>
      <c r="BC22" s="15" t="e">
        <f t="shared" si="22"/>
        <v>#REF!</v>
      </c>
      <c r="BD22" s="15" t="e">
        <f t="shared" si="22"/>
        <v>#REF!</v>
      </c>
      <c r="BE22" s="15" t="e">
        <f t="shared" si="22"/>
        <v>#REF!</v>
      </c>
    </row>
    <row r="23" spans="24:57">
      <c r="X23" s="9"/>
      <c r="Y23" s="342" t="s">
        <v>316</v>
      </c>
      <c r="Z23" s="8"/>
      <c r="AA23" s="788">
        <f t="shared" si="18"/>
        <v>0</v>
      </c>
      <c r="AB23" s="15">
        <f t="shared" si="18"/>
        <v>1.4727178059994905E-2</v>
      </c>
      <c r="AC23" s="15">
        <f t="shared" ref="AC23:AE23" si="23">AC7/$AA7-1</f>
        <v>5.053584208022488E-2</v>
      </c>
      <c r="AD23" s="15">
        <f t="shared" si="23"/>
        <v>5.2355726134727387E-2</v>
      </c>
      <c r="AE23" s="15">
        <f t="shared" si="23"/>
        <v>8.912751794203766E-2</v>
      </c>
      <c r="AF23" s="15">
        <f t="shared" ref="AF23:AM23" si="24">AF7/$AA7-1</f>
        <v>0.13589703823108312</v>
      </c>
      <c r="AG23" s="15">
        <f t="shared" si="24"/>
        <v>0.16432389510439016</v>
      </c>
      <c r="AH23" s="15">
        <f t="shared" si="24"/>
        <v>0.19030218811796407</v>
      </c>
      <c r="AI23" s="15">
        <f t="shared" si="24"/>
        <v>0.19055317138108085</v>
      </c>
      <c r="AJ23" s="15">
        <f t="shared" si="24"/>
        <v>0.19095996505441026</v>
      </c>
      <c r="AK23" s="15">
        <f t="shared" si="24"/>
        <v>0.18165261868956173</v>
      </c>
      <c r="AL23" s="15">
        <f t="shared" si="24"/>
        <v>0.17513575145540261</v>
      </c>
      <c r="AM23" s="15">
        <f t="shared" si="24"/>
        <v>0.11120497134104879</v>
      </c>
      <c r="AN23" s="15">
        <f t="shared" ref="AN23:BA23" si="25">AN7/$AA7-1</f>
        <v>0.12673372035418273</v>
      </c>
      <c r="AO23" s="15">
        <f t="shared" si="25"/>
        <v>0.12842187524806592</v>
      </c>
      <c r="AP23" s="15">
        <f t="shared" si="25"/>
        <v>0.14395772213680513</v>
      </c>
      <c r="AQ23" s="15">
        <f t="shared" si="25"/>
        <v>0.11349522393265632</v>
      </c>
      <c r="AR23" s="15">
        <f t="shared" si="25"/>
        <v>6.5684102208491968E-2</v>
      </c>
      <c r="AS23" s="15">
        <f t="shared" si="25"/>
        <v>6.2955449593983248E-2</v>
      </c>
      <c r="AT23" s="15">
        <f t="shared" si="25"/>
        <v>2.2025984687042977E-2</v>
      </c>
      <c r="AU23" s="788">
        <f t="shared" si="25"/>
        <v>1.5166731741200756E-3</v>
      </c>
      <c r="AV23" s="15">
        <f t="shared" si="25"/>
        <v>1.2223024135792571E-2</v>
      </c>
      <c r="AW23" s="788">
        <f t="shared" si="25"/>
        <v>3.8959115093988306E-3</v>
      </c>
      <c r="AX23" s="788">
        <f t="shared" si="25"/>
        <v>7.2629039512459581E-3</v>
      </c>
      <c r="AY23" s="15">
        <f t="shared" si="25"/>
        <v>-2.8811932776821481E-2</v>
      </c>
      <c r="AZ23" s="15">
        <f t="shared" si="25"/>
        <v>-1.5837268691962558E-2</v>
      </c>
      <c r="BA23" s="15">
        <f t="shared" si="25"/>
        <v>-1.7069338146889268E-2</v>
      </c>
      <c r="BB23" s="15">
        <f t="shared" ref="BB23:BE23" si="26">BB7/$AA7-1</f>
        <v>-1.7019348969755321E-2</v>
      </c>
      <c r="BC23" s="15" t="e">
        <f t="shared" si="26"/>
        <v>#REF!</v>
      </c>
      <c r="BD23" s="15" t="e">
        <f t="shared" si="26"/>
        <v>#REF!</v>
      </c>
      <c r="BE23" s="15" t="e">
        <f t="shared" si="26"/>
        <v>#REF!</v>
      </c>
    </row>
    <row r="24" spans="24:57" ht="15" thickBot="1">
      <c r="X24" s="9"/>
      <c r="Y24" s="343" t="s">
        <v>322</v>
      </c>
      <c r="Z24" s="19"/>
      <c r="AA24" s="790">
        <f t="shared" ref="AA24:AC25" si="27">AA8/$AA8-1</f>
        <v>0</v>
      </c>
      <c r="AB24" s="16">
        <f t="shared" si="27"/>
        <v>-4.8183382339202385E-2</v>
      </c>
      <c r="AC24" s="16">
        <f t="shared" si="27"/>
        <v>-5.1641794295631427E-2</v>
      </c>
      <c r="AD24" s="16">
        <f t="shared" ref="AD24:AH24" si="28">AD8/$AA8-1</f>
        <v>-7.8655392758820164E-2</v>
      </c>
      <c r="AE24" s="16">
        <f t="shared" si="28"/>
        <v>3.0065793096942128E-2</v>
      </c>
      <c r="AF24" s="16">
        <f t="shared" si="28"/>
        <v>2.0521917473873774E-2</v>
      </c>
      <c r="AG24" s="16">
        <f t="shared" si="28"/>
        <v>0.12175482342340893</v>
      </c>
      <c r="AH24" s="16">
        <f t="shared" si="28"/>
        <v>0.18267233594536436</v>
      </c>
      <c r="AI24" s="16">
        <f t="shared" ref="AI24:AK25" si="29">AI8/$AA8-1</f>
        <v>5.2221111278087484E-2</v>
      </c>
      <c r="AJ24" s="16">
        <f t="shared" si="29"/>
        <v>-0.57433812773502435</v>
      </c>
      <c r="AK24" s="16">
        <f t="shared" si="29"/>
        <v>-0.32196650718813258</v>
      </c>
      <c r="AL24" s="16">
        <f t="shared" ref="AL24:AP24" si="30">AL8/$AA8-1</f>
        <v>-0.66115704477051973</v>
      </c>
      <c r="AM24" s="16">
        <f t="shared" si="30"/>
        <v>-0.67487475440697886</v>
      </c>
      <c r="AN24" s="16">
        <f t="shared" si="30"/>
        <v>-0.67029430443897753</v>
      </c>
      <c r="AO24" s="16">
        <f t="shared" si="30"/>
        <v>-0.65457469297530468</v>
      </c>
      <c r="AP24" s="16">
        <f t="shared" si="30"/>
        <v>-0.70475831980542125</v>
      </c>
      <c r="AQ24" s="16">
        <f t="shared" ref="AQ24:AS25" si="31">AQ8/$AA8-1</f>
        <v>-0.68288683894182223</v>
      </c>
      <c r="AR24" s="16">
        <f t="shared" si="31"/>
        <v>-0.76365777415270342</v>
      </c>
      <c r="AS24" s="16">
        <f t="shared" si="31"/>
        <v>-0.7435746674987751</v>
      </c>
      <c r="AT24" s="16">
        <f t="shared" ref="AT24:AX24" si="32">AT8/$AA8-1</f>
        <v>-0.73577024743870068</v>
      </c>
      <c r="AU24" s="16">
        <f t="shared" si="32"/>
        <v>-0.78931667756306778</v>
      </c>
      <c r="AV24" s="16">
        <f t="shared" si="32"/>
        <v>-0.82068279873726913</v>
      </c>
      <c r="AW24" s="16">
        <f t="shared" si="32"/>
        <v>-0.83852385127326179</v>
      </c>
      <c r="AX24" s="16">
        <f t="shared" si="32"/>
        <v>-0.8367657554772111</v>
      </c>
      <c r="AY24" s="16">
        <f t="shared" ref="AY24:BE25" si="33">AY8/$AA8-1</f>
        <v>-0.83798403811044997</v>
      </c>
      <c r="AZ24" s="16">
        <f t="shared" si="33"/>
        <v>-0.87898184588594674</v>
      </c>
      <c r="BA24" s="16">
        <f t="shared" si="33"/>
        <v>-0.88854401936472993</v>
      </c>
      <c r="BB24" s="16">
        <f t="shared" si="33"/>
        <v>-0.89758640475476992</v>
      </c>
      <c r="BC24" s="16" t="e">
        <f t="shared" si="33"/>
        <v>#REF!</v>
      </c>
      <c r="BD24" s="16" t="e">
        <f t="shared" si="33"/>
        <v>#REF!</v>
      </c>
      <c r="BE24" s="16" t="e">
        <f t="shared" si="33"/>
        <v>#REF!</v>
      </c>
    </row>
    <row r="25" spans="24:57" ht="15" thickTop="1">
      <c r="X25" s="9"/>
      <c r="Y25" s="344" t="s">
        <v>319</v>
      </c>
      <c r="Z25" s="603"/>
      <c r="AA25" s="789">
        <f t="shared" si="27"/>
        <v>0</v>
      </c>
      <c r="AB25" s="789">
        <f t="shared" si="27"/>
        <v>-9.4279742418836854E-3</v>
      </c>
      <c r="AC25" s="789">
        <f t="shared" si="27"/>
        <v>-4.3626232756548422E-3</v>
      </c>
      <c r="AD25" s="789">
        <f t="shared" ref="AD25:AH25" si="34">AD9/$AA9-1</f>
        <v>-8.6437867294685278E-3</v>
      </c>
      <c r="AE25" s="17">
        <f t="shared" si="34"/>
        <v>3.1383908913158898E-2</v>
      </c>
      <c r="AF25" s="17">
        <f t="shared" si="34"/>
        <v>4.0905856998105117E-2</v>
      </c>
      <c r="AG25" s="17">
        <f t="shared" si="34"/>
        <v>7.6217206857916109E-2</v>
      </c>
      <c r="AH25" s="17">
        <f t="shared" si="34"/>
        <v>0.10095228848181836</v>
      </c>
      <c r="AI25" s="17">
        <f t="shared" si="29"/>
        <v>5.0678307699039804E-2</v>
      </c>
      <c r="AJ25" s="17">
        <f t="shared" si="29"/>
        <v>-0.14378818498959733</v>
      </c>
      <c r="AK25" s="17">
        <f t="shared" si="29"/>
        <v>-6.4705723658090575E-2</v>
      </c>
      <c r="AL25" s="17">
        <f t="shared" ref="AL25:AP25" si="35">AL9/$AA9-1</f>
        <v>-0.17650392840218232</v>
      </c>
      <c r="AM25" s="17">
        <f t="shared" si="35"/>
        <v>-0.19324487545693192</v>
      </c>
      <c r="AN25" s="17">
        <f t="shared" si="35"/>
        <v>-0.1976216134746166</v>
      </c>
      <c r="AO25" s="17">
        <f t="shared" si="35"/>
        <v>-0.20243442092036967</v>
      </c>
      <c r="AP25" s="17">
        <f t="shared" si="35"/>
        <v>-0.21567795093274789</v>
      </c>
      <c r="AQ25" s="17">
        <f t="shared" si="31"/>
        <v>-0.21807290472672347</v>
      </c>
      <c r="AR25" s="17">
        <f t="shared" si="31"/>
        <v>-0.23738161622137233</v>
      </c>
      <c r="AS25" s="17">
        <f t="shared" si="31"/>
        <v>-0.26131297840848544</v>
      </c>
      <c r="AT25" s="17">
        <f t="shared" ref="AT25:AX25" si="36">AT9/$AA9-1</f>
        <v>-0.28039107673387342</v>
      </c>
      <c r="AU25" s="17">
        <f t="shared" si="36"/>
        <v>-0.29770103221841571</v>
      </c>
      <c r="AV25" s="17">
        <f t="shared" si="36"/>
        <v>-0.31158940949966396</v>
      </c>
      <c r="AW25" s="17">
        <f t="shared" si="36"/>
        <v>-0.32225893648319637</v>
      </c>
      <c r="AX25" s="17">
        <f t="shared" si="36"/>
        <v>-0.31997250096116903</v>
      </c>
      <c r="AY25" s="17">
        <f t="shared" si="33"/>
        <v>-0.33208410651086795</v>
      </c>
      <c r="AZ25" s="17">
        <f t="shared" si="33"/>
        <v>-0.34382310228169088</v>
      </c>
      <c r="BA25" s="17">
        <f t="shared" si="33"/>
        <v>-0.35515638451431208</v>
      </c>
      <c r="BB25" s="17">
        <f t="shared" si="33"/>
        <v>-0.35595202441244023</v>
      </c>
      <c r="BC25" s="17" t="e">
        <f t="shared" si="33"/>
        <v>#REF!</v>
      </c>
      <c r="BD25" s="17" t="e">
        <f t="shared" si="33"/>
        <v>#REF!</v>
      </c>
      <c r="BE25" s="17" t="e">
        <f t="shared" si="33"/>
        <v>#REF!</v>
      </c>
    </row>
    <row r="26" spans="24:57">
      <c r="X26" s="9"/>
    </row>
    <row r="27" spans="24:57">
      <c r="X27" s="9"/>
      <c r="Y27" s="84" t="s">
        <v>292</v>
      </c>
    </row>
    <row r="28" spans="24:57">
      <c r="X28" s="9"/>
      <c r="Y28" s="10"/>
      <c r="Z28" s="83"/>
      <c r="AA28" s="10">
        <v>1990</v>
      </c>
      <c r="AB28" s="10">
        <f t="shared" ref="AB28:AZ28" si="37">AA28+1</f>
        <v>1991</v>
      </c>
      <c r="AC28" s="10">
        <f t="shared" si="37"/>
        <v>1992</v>
      </c>
      <c r="AD28" s="10">
        <f t="shared" si="37"/>
        <v>1993</v>
      </c>
      <c r="AE28" s="10">
        <f t="shared" si="37"/>
        <v>1994</v>
      </c>
      <c r="AF28" s="10">
        <f t="shared" si="37"/>
        <v>1995</v>
      </c>
      <c r="AG28" s="10">
        <f t="shared" si="37"/>
        <v>1996</v>
      </c>
      <c r="AH28" s="10">
        <f t="shared" si="37"/>
        <v>1997</v>
      </c>
      <c r="AI28" s="10">
        <f t="shared" si="37"/>
        <v>1998</v>
      </c>
      <c r="AJ28" s="10">
        <f t="shared" si="37"/>
        <v>1999</v>
      </c>
      <c r="AK28" s="10">
        <f t="shared" si="37"/>
        <v>2000</v>
      </c>
      <c r="AL28" s="10">
        <f t="shared" si="37"/>
        <v>2001</v>
      </c>
      <c r="AM28" s="10">
        <f t="shared" si="37"/>
        <v>2002</v>
      </c>
      <c r="AN28" s="10">
        <f t="shared" si="37"/>
        <v>2003</v>
      </c>
      <c r="AO28" s="10">
        <f t="shared" si="37"/>
        <v>2004</v>
      </c>
      <c r="AP28" s="10">
        <f t="shared" si="37"/>
        <v>2005</v>
      </c>
      <c r="AQ28" s="10">
        <f t="shared" si="37"/>
        <v>2006</v>
      </c>
      <c r="AR28" s="10">
        <f t="shared" si="37"/>
        <v>2007</v>
      </c>
      <c r="AS28" s="10">
        <f t="shared" si="37"/>
        <v>2008</v>
      </c>
      <c r="AT28" s="10">
        <f t="shared" si="37"/>
        <v>2009</v>
      </c>
      <c r="AU28" s="10">
        <f t="shared" si="37"/>
        <v>2010</v>
      </c>
      <c r="AV28" s="10">
        <f t="shared" si="37"/>
        <v>2011</v>
      </c>
      <c r="AW28" s="10">
        <f t="shared" si="37"/>
        <v>2012</v>
      </c>
      <c r="AX28" s="10">
        <f t="shared" si="37"/>
        <v>2013</v>
      </c>
      <c r="AY28" s="10">
        <f t="shared" si="37"/>
        <v>2014</v>
      </c>
      <c r="AZ28" s="10">
        <f t="shared" si="37"/>
        <v>2015</v>
      </c>
      <c r="BA28" s="10">
        <f>AZ28+1</f>
        <v>2016</v>
      </c>
      <c r="BB28" s="10">
        <f>BA28+1</f>
        <v>2017</v>
      </c>
      <c r="BC28" s="10">
        <f>BB28+1</f>
        <v>2018</v>
      </c>
      <c r="BD28" s="10">
        <f>BC28+1</f>
        <v>2019</v>
      </c>
      <c r="BE28" s="10">
        <f>BD28+1</f>
        <v>2020</v>
      </c>
    </row>
    <row r="29" spans="24:57">
      <c r="X29" s="9"/>
      <c r="Y29" s="342" t="s">
        <v>315</v>
      </c>
      <c r="Z29" s="8"/>
      <c r="AA29" s="94"/>
      <c r="AB29" s="94"/>
      <c r="AC29" s="94"/>
      <c r="AD29" s="94"/>
      <c r="AE29" s="94"/>
      <c r="AF29" s="94"/>
      <c r="AG29" s="94"/>
      <c r="AH29" s="94"/>
      <c r="AI29" s="94"/>
      <c r="AJ29" s="94"/>
      <c r="AK29" s="94"/>
      <c r="AL29" s="94"/>
      <c r="AM29" s="94"/>
      <c r="AN29" s="94"/>
      <c r="AO29" s="94"/>
      <c r="AP29" s="788">
        <f>AP5/$AP5-1</f>
        <v>0</v>
      </c>
      <c r="AQ29" s="788">
        <f t="shared" ref="AQ29:AS29" si="38">AQ5/$AP5-1</f>
        <v>5.4659327604806851E-3</v>
      </c>
      <c r="AR29" s="15">
        <f t="shared" si="38"/>
        <v>4.4492090136628359E-2</v>
      </c>
      <c r="AS29" s="15">
        <f t="shared" si="38"/>
        <v>-2.1941557238860043E-2</v>
      </c>
      <c r="AT29" s="15">
        <f t="shared" ref="AT29:BA29" si="39">AT5/$AP5-1</f>
        <v>-4.5093455607668864E-2</v>
      </c>
      <c r="AU29" s="15">
        <f t="shared" si="39"/>
        <v>-2.3090052414730722E-2</v>
      </c>
      <c r="AV29" s="15">
        <f t="shared" si="39"/>
        <v>-3.9634238498514107E-2</v>
      </c>
      <c r="AW29" s="15">
        <f t="shared" si="39"/>
        <v>-4.7972560996783487E-2</v>
      </c>
      <c r="AX29" s="15">
        <f t="shared" si="39"/>
        <v>-4.9149363002117252E-2</v>
      </c>
      <c r="AY29" s="15">
        <f t="shared" si="39"/>
        <v>-6.1568691016202437E-2</v>
      </c>
      <c r="AZ29" s="15">
        <f t="shared" si="39"/>
        <v>-6.2885729915842958E-2</v>
      </c>
      <c r="BA29" s="15">
        <f t="shared" si="39"/>
        <v>-6.6628015731773238E-2</v>
      </c>
      <c r="BB29" s="15">
        <f t="shared" ref="BB29:BE29" si="40">BB5/$AP5-1</f>
        <v>-6.0964811970419475E-2</v>
      </c>
      <c r="BC29" s="15" t="e">
        <f t="shared" si="40"/>
        <v>#REF!</v>
      </c>
      <c r="BD29" s="15" t="e">
        <f t="shared" si="40"/>
        <v>#REF!</v>
      </c>
      <c r="BE29" s="15" t="e">
        <f t="shared" si="40"/>
        <v>#REF!</v>
      </c>
    </row>
    <row r="30" spans="24:57">
      <c r="X30" s="9"/>
      <c r="Y30" s="342" t="s">
        <v>324</v>
      </c>
      <c r="Z30" s="8"/>
      <c r="AA30" s="94"/>
      <c r="AB30" s="94"/>
      <c r="AC30" s="94"/>
      <c r="AD30" s="94"/>
      <c r="AE30" s="94"/>
      <c r="AF30" s="94"/>
      <c r="AG30" s="94"/>
      <c r="AH30" s="94"/>
      <c r="AI30" s="94"/>
      <c r="AJ30" s="94"/>
      <c r="AK30" s="94"/>
      <c r="AL30" s="94"/>
      <c r="AM30" s="94"/>
      <c r="AN30" s="94"/>
      <c r="AO30" s="94"/>
      <c r="AP30" s="788">
        <f t="shared" ref="AP30:AR31" si="41">AP6/$AP6-1</f>
        <v>0</v>
      </c>
      <c r="AQ30" s="15">
        <f t="shared" si="41"/>
        <v>-3.0923424886842854E-2</v>
      </c>
      <c r="AR30" s="15">
        <f t="shared" si="41"/>
        <v>-3.2366721943804078E-2</v>
      </c>
      <c r="AS30" s="15">
        <f t="shared" ref="AS30:BA30" si="42">AS6/$AP6-1</f>
        <v>-7.0880168746075722E-2</v>
      </c>
      <c r="AT30" s="15">
        <f t="shared" si="42"/>
        <v>-0.10998684963261174</v>
      </c>
      <c r="AU30" s="15">
        <f t="shared" si="42"/>
        <v>-0.13168719511137039</v>
      </c>
      <c r="AV30" s="15">
        <f t="shared" si="42"/>
        <v>-0.13266971608831357</v>
      </c>
      <c r="AW30" s="15">
        <f t="shared" si="42"/>
        <v>-0.1387431045289147</v>
      </c>
      <c r="AX30" s="15">
        <f t="shared" si="42"/>
        <v>-0.13137068663562657</v>
      </c>
      <c r="AY30" s="15">
        <f t="shared" si="42"/>
        <v>-0.14520258953668153</v>
      </c>
      <c r="AZ30" s="15">
        <f t="shared" si="42"/>
        <v>-0.14604661128328045</v>
      </c>
      <c r="BA30" s="15">
        <f t="shared" si="42"/>
        <v>-0.17681283252464275</v>
      </c>
      <c r="BB30" s="15">
        <f t="shared" ref="BB30:BE30" si="43">BB6/$AP6-1</f>
        <v>-0.17583150955501403</v>
      </c>
      <c r="BC30" s="15" t="e">
        <f t="shared" si="43"/>
        <v>#REF!</v>
      </c>
      <c r="BD30" s="15" t="e">
        <f t="shared" si="43"/>
        <v>#REF!</v>
      </c>
      <c r="BE30" s="15" t="e">
        <f t="shared" si="43"/>
        <v>#REF!</v>
      </c>
    </row>
    <row r="31" spans="24:57">
      <c r="X31" s="9"/>
      <c r="Y31" s="342" t="s">
        <v>316</v>
      </c>
      <c r="Z31" s="8"/>
      <c r="AA31" s="94"/>
      <c r="AB31" s="94"/>
      <c r="AC31" s="94"/>
      <c r="AD31" s="94"/>
      <c r="AE31" s="94"/>
      <c r="AF31" s="94"/>
      <c r="AG31" s="94"/>
      <c r="AH31" s="94"/>
      <c r="AI31" s="94"/>
      <c r="AJ31" s="94"/>
      <c r="AK31" s="94"/>
      <c r="AL31" s="94"/>
      <c r="AM31" s="94"/>
      <c r="AN31" s="94"/>
      <c r="AO31" s="94"/>
      <c r="AP31" s="788">
        <f t="shared" si="41"/>
        <v>0</v>
      </c>
      <c r="AQ31" s="15">
        <f t="shared" si="41"/>
        <v>-2.6629041978271428E-2</v>
      </c>
      <c r="AR31" s="15">
        <f t="shared" si="41"/>
        <v>-6.8423525112541239E-2</v>
      </c>
      <c r="AS31" s="15">
        <f t="shared" ref="AS31:BA31" si="44">AS7/$AP7-1</f>
        <v>-7.0808799114985721E-2</v>
      </c>
      <c r="AT31" s="15">
        <f t="shared" si="44"/>
        <v>-0.10658762565281266</v>
      </c>
      <c r="AU31" s="15">
        <f t="shared" si="44"/>
        <v>-0.12451600807118868</v>
      </c>
      <c r="AV31" s="15">
        <f t="shared" si="44"/>
        <v>-0.11515696380364859</v>
      </c>
      <c r="AW31" s="15">
        <f t="shared" si="44"/>
        <v>-0.12243617741902568</v>
      </c>
      <c r="AX31" s="15">
        <f t="shared" si="44"/>
        <v>-0.11949289343510539</v>
      </c>
      <c r="AY31" s="15">
        <f t="shared" si="44"/>
        <v>-0.15102800704112485</v>
      </c>
      <c r="AZ31" s="15">
        <f t="shared" si="44"/>
        <v>-0.13968609830290379</v>
      </c>
      <c r="BA31" s="15">
        <f t="shared" si="44"/>
        <v>-0.14076312189484674</v>
      </c>
      <c r="BB31" s="15">
        <f t="shared" ref="BB31:BE31" si="45">BB7/$AP7-1</f>
        <v>-0.14071942344676025</v>
      </c>
      <c r="BC31" s="15" t="e">
        <f t="shared" si="45"/>
        <v>#REF!</v>
      </c>
      <c r="BD31" s="15" t="e">
        <f t="shared" si="45"/>
        <v>#REF!</v>
      </c>
      <c r="BE31" s="15" t="e">
        <f t="shared" si="45"/>
        <v>#REF!</v>
      </c>
    </row>
    <row r="32" spans="24:57" ht="15" thickBot="1">
      <c r="X32" s="9"/>
      <c r="Y32" s="343" t="s">
        <v>322</v>
      </c>
      <c r="Z32" s="8"/>
      <c r="AA32" s="101"/>
      <c r="AB32" s="101"/>
      <c r="AC32" s="101"/>
      <c r="AD32" s="101"/>
      <c r="AE32" s="101"/>
      <c r="AF32" s="101"/>
      <c r="AG32" s="101"/>
      <c r="AH32" s="101"/>
      <c r="AI32" s="101"/>
      <c r="AJ32" s="101"/>
      <c r="AK32" s="101"/>
      <c r="AL32" s="101"/>
      <c r="AM32" s="101"/>
      <c r="AN32" s="101"/>
      <c r="AO32" s="101"/>
      <c r="AP32" s="790">
        <f>AP8/$AP8-1</f>
        <v>0</v>
      </c>
      <c r="AQ32" s="16">
        <f t="shared" ref="AQ32:AS32" si="46">AQ8/$AP8-1</f>
        <v>7.4079922757466443E-2</v>
      </c>
      <c r="AR32" s="16">
        <f t="shared" si="46"/>
        <v>-0.1994957294256845</v>
      </c>
      <c r="AS32" s="16">
        <f t="shared" si="46"/>
        <v>-0.13147312963322766</v>
      </c>
      <c r="AT32" s="16">
        <f t="shared" ref="AT32:BA32" si="47">AT8/$AP8-1</f>
        <v>-0.10503912460070353</v>
      </c>
      <c r="AU32" s="16">
        <f t="shared" si="47"/>
        <v>-0.28640386310604382</v>
      </c>
      <c r="AV32" s="16">
        <f t="shared" si="47"/>
        <v>-0.39264266093949884</v>
      </c>
      <c r="AW32" s="16">
        <f t="shared" si="47"/>
        <v>-0.45307129867193019</v>
      </c>
      <c r="AX32" s="16">
        <f t="shared" si="47"/>
        <v>-0.44711653037874088</v>
      </c>
      <c r="AY32" s="16">
        <f t="shared" si="47"/>
        <v>-0.45124292145074663</v>
      </c>
      <c r="AZ32" s="16">
        <f t="shared" si="47"/>
        <v>-0.59010477777292014</v>
      </c>
      <c r="BA32" s="16">
        <f t="shared" si="47"/>
        <v>-0.622492391447525</v>
      </c>
      <c r="BB32" s="16">
        <f t="shared" ref="BB32:BE32" si="48">BB8/$AP8-1</f>
        <v>-0.65311945394114246</v>
      </c>
      <c r="BC32" s="16" t="e">
        <f t="shared" si="48"/>
        <v>#REF!</v>
      </c>
      <c r="BD32" s="16" t="e">
        <f t="shared" si="48"/>
        <v>#REF!</v>
      </c>
      <c r="BE32" s="16" t="e">
        <f t="shared" si="48"/>
        <v>#REF!</v>
      </c>
    </row>
    <row r="33" spans="24:57" ht="15" thickTop="1">
      <c r="X33" s="9"/>
      <c r="Y33" s="344" t="s">
        <v>319</v>
      </c>
      <c r="Z33" s="20"/>
      <c r="AA33" s="102"/>
      <c r="AB33" s="102"/>
      <c r="AC33" s="102"/>
      <c r="AD33" s="102"/>
      <c r="AE33" s="102"/>
      <c r="AF33" s="102"/>
      <c r="AG33" s="102"/>
      <c r="AH33" s="102"/>
      <c r="AI33" s="102"/>
      <c r="AJ33" s="102"/>
      <c r="AK33" s="102"/>
      <c r="AL33" s="102"/>
      <c r="AM33" s="102"/>
      <c r="AN33" s="102"/>
      <c r="AO33" s="102"/>
      <c r="AP33" s="789">
        <f>AP9/$AP9-1</f>
        <v>0</v>
      </c>
      <c r="AQ33" s="789">
        <f t="shared" ref="AQ33:AS33" si="49">AQ9/$AP9-1</f>
        <v>-3.0535336815071812E-3</v>
      </c>
      <c r="AR33" s="17">
        <f t="shared" si="49"/>
        <v>-2.7671879573493152E-2</v>
      </c>
      <c r="AS33" s="17">
        <f t="shared" si="49"/>
        <v>-5.81840425498793E-2</v>
      </c>
      <c r="AT33" s="17">
        <f t="shared" ref="AT33:BA33" si="50">AT9/$AP9-1</f>
        <v>-8.2508359771454876E-2</v>
      </c>
      <c r="AU33" s="17">
        <f t="shared" si="50"/>
        <v>-0.10457831879546553</v>
      </c>
      <c r="AV33" s="17">
        <f t="shared" si="50"/>
        <v>-0.12228581190721077</v>
      </c>
      <c r="AW33" s="17">
        <f t="shared" si="50"/>
        <v>-0.1358893144432175</v>
      </c>
      <c r="AX33" s="17">
        <f t="shared" si="50"/>
        <v>-0.13297414009009745</v>
      </c>
      <c r="AY33" s="17">
        <f t="shared" si="50"/>
        <v>-0.14841627328538698</v>
      </c>
      <c r="AZ33" s="17">
        <f t="shared" si="50"/>
        <v>-0.16338333405434469</v>
      </c>
      <c r="BA33" s="17">
        <f t="shared" si="50"/>
        <v>-0.17783311555175274</v>
      </c>
      <c r="BB33" s="17">
        <f t="shared" ref="BB33:BE33" si="51">BB9/$AP9-1</f>
        <v>-0.17884754565616512</v>
      </c>
      <c r="BC33" s="17" t="e">
        <f t="shared" si="51"/>
        <v>#REF!</v>
      </c>
      <c r="BD33" s="17" t="e">
        <f t="shared" si="51"/>
        <v>#REF!</v>
      </c>
      <c r="BE33" s="17" t="e">
        <f t="shared" si="51"/>
        <v>#REF!</v>
      </c>
    </row>
    <row r="34" spans="24:57">
      <c r="X34" s="9"/>
    </row>
    <row r="35" spans="24:57">
      <c r="X35" s="9"/>
      <c r="Y35" s="84" t="s">
        <v>293</v>
      </c>
    </row>
    <row r="36" spans="24:57">
      <c r="X36" s="9"/>
      <c r="Y36" s="10"/>
      <c r="Z36" s="83"/>
      <c r="AA36" s="10">
        <v>1990</v>
      </c>
      <c r="AB36" s="10">
        <f t="shared" ref="AB36:AZ36" si="52">AA36+1</f>
        <v>1991</v>
      </c>
      <c r="AC36" s="10">
        <f t="shared" si="52"/>
        <v>1992</v>
      </c>
      <c r="AD36" s="10">
        <f t="shared" si="52"/>
        <v>1993</v>
      </c>
      <c r="AE36" s="10">
        <f t="shared" si="52"/>
        <v>1994</v>
      </c>
      <c r="AF36" s="10">
        <f t="shared" si="52"/>
        <v>1995</v>
      </c>
      <c r="AG36" s="10">
        <f t="shared" si="52"/>
        <v>1996</v>
      </c>
      <c r="AH36" s="10">
        <f t="shared" si="52"/>
        <v>1997</v>
      </c>
      <c r="AI36" s="10">
        <f t="shared" si="52"/>
        <v>1998</v>
      </c>
      <c r="AJ36" s="10">
        <f t="shared" si="52"/>
        <v>1999</v>
      </c>
      <c r="AK36" s="10">
        <f t="shared" si="52"/>
        <v>2000</v>
      </c>
      <c r="AL36" s="10">
        <f t="shared" si="52"/>
        <v>2001</v>
      </c>
      <c r="AM36" s="10">
        <f t="shared" si="52"/>
        <v>2002</v>
      </c>
      <c r="AN36" s="10">
        <f t="shared" si="52"/>
        <v>2003</v>
      </c>
      <c r="AO36" s="10">
        <f t="shared" si="52"/>
        <v>2004</v>
      </c>
      <c r="AP36" s="10">
        <f t="shared" si="52"/>
        <v>2005</v>
      </c>
      <c r="AQ36" s="10">
        <f t="shared" si="52"/>
        <v>2006</v>
      </c>
      <c r="AR36" s="10">
        <f t="shared" si="52"/>
        <v>2007</v>
      </c>
      <c r="AS36" s="10">
        <f t="shared" si="52"/>
        <v>2008</v>
      </c>
      <c r="AT36" s="10">
        <f t="shared" si="52"/>
        <v>2009</v>
      </c>
      <c r="AU36" s="10">
        <f t="shared" si="52"/>
        <v>2010</v>
      </c>
      <c r="AV36" s="10">
        <f t="shared" si="52"/>
        <v>2011</v>
      </c>
      <c r="AW36" s="10">
        <f t="shared" si="52"/>
        <v>2012</v>
      </c>
      <c r="AX36" s="10">
        <f t="shared" si="52"/>
        <v>2013</v>
      </c>
      <c r="AY36" s="10">
        <f t="shared" si="52"/>
        <v>2014</v>
      </c>
      <c r="AZ36" s="10">
        <f t="shared" si="52"/>
        <v>2015</v>
      </c>
      <c r="BA36" s="10">
        <f>AZ36+1</f>
        <v>2016</v>
      </c>
      <c r="BB36" s="10">
        <f>BA36+1</f>
        <v>2017</v>
      </c>
      <c r="BC36" s="10">
        <f>BB36+1</f>
        <v>2018</v>
      </c>
      <c r="BD36" s="10">
        <f>BC36+1</f>
        <v>2019</v>
      </c>
      <c r="BE36" s="10">
        <f>BD36+1</f>
        <v>2020</v>
      </c>
    </row>
    <row r="37" spans="24:57">
      <c r="X37" s="9"/>
      <c r="Y37" s="342" t="s">
        <v>315</v>
      </c>
      <c r="Z37" s="8"/>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788">
        <f t="shared" ref="AX37:BA41" si="53">AX5/$AX5-1</f>
        <v>0</v>
      </c>
      <c r="AY37" s="15">
        <f t="shared" si="53"/>
        <v>-1.3061281689095372E-2</v>
      </c>
      <c r="AZ37" s="15">
        <f t="shared" si="53"/>
        <v>-1.4446398182048292E-2</v>
      </c>
      <c r="BA37" s="15">
        <f t="shared" si="53"/>
        <v>-1.8382122332947337E-2</v>
      </c>
      <c r="BB37" s="15">
        <f t="shared" ref="BB37:BE37" si="54">BB5/$AX5-1</f>
        <v>-1.2426188203025323E-2</v>
      </c>
      <c r="BC37" s="15" t="e">
        <f t="shared" si="54"/>
        <v>#REF!</v>
      </c>
      <c r="BD37" s="15" t="e">
        <f t="shared" si="54"/>
        <v>#REF!</v>
      </c>
      <c r="BE37" s="15" t="e">
        <f t="shared" si="54"/>
        <v>#REF!</v>
      </c>
    </row>
    <row r="38" spans="24:57">
      <c r="X38" s="9"/>
      <c r="Y38" s="342" t="s">
        <v>324</v>
      </c>
      <c r="Z38" s="8"/>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788">
        <f t="shared" si="53"/>
        <v>0</v>
      </c>
      <c r="AY38" s="15">
        <f t="shared" si="53"/>
        <v>-1.5923826986083633E-2</v>
      </c>
      <c r="AZ38" s="15">
        <f t="shared" si="53"/>
        <v>-1.6895497793887548E-2</v>
      </c>
      <c r="BA38" s="15">
        <f t="shared" si="53"/>
        <v>-5.23147736207632E-2</v>
      </c>
      <c r="BB38" s="15">
        <f t="shared" ref="BB38:BE38" si="55">BB6/$AX6-1</f>
        <v>-5.1185036281105822E-2</v>
      </c>
      <c r="BC38" s="15" t="e">
        <f t="shared" si="55"/>
        <v>#REF!</v>
      </c>
      <c r="BD38" s="15" t="e">
        <f t="shared" si="55"/>
        <v>#REF!</v>
      </c>
      <c r="BE38" s="15" t="e">
        <f t="shared" si="55"/>
        <v>#REF!</v>
      </c>
    </row>
    <row r="39" spans="24:57">
      <c r="X39" s="9"/>
      <c r="Y39" s="342" t="s">
        <v>316</v>
      </c>
      <c r="Z39" s="8"/>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788">
        <f t="shared" si="53"/>
        <v>0</v>
      </c>
      <c r="AY39" s="15">
        <f t="shared" si="53"/>
        <v>-3.5814717872121093E-2</v>
      </c>
      <c r="AZ39" s="15">
        <f t="shared" si="53"/>
        <v>-2.2933608050680787E-2</v>
      </c>
      <c r="BA39" s="15">
        <f t="shared" si="53"/>
        <v>-2.4156793626257556E-2</v>
      </c>
      <c r="BB39" s="15">
        <f t="shared" ref="BB39:BE39" si="56">BB7/$AX7-1</f>
        <v>-2.4107164897811617E-2</v>
      </c>
      <c r="BC39" s="15" t="e">
        <f t="shared" si="56"/>
        <v>#REF!</v>
      </c>
      <c r="BD39" s="15" t="e">
        <f t="shared" si="56"/>
        <v>#REF!</v>
      </c>
      <c r="BE39" s="15" t="e">
        <f t="shared" si="56"/>
        <v>#REF!</v>
      </c>
    </row>
    <row r="40" spans="24:57" ht="15" thickBot="1">
      <c r="X40" s="9"/>
      <c r="Y40" s="343" t="s">
        <v>322</v>
      </c>
      <c r="Z40" s="8"/>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790">
        <f t="shared" si="53"/>
        <v>0</v>
      </c>
      <c r="AY40" s="790">
        <f t="shared" si="53"/>
        <v>-7.4634010577897536E-3</v>
      </c>
      <c r="AZ40" s="16">
        <f t="shared" si="53"/>
        <v>-0.25862275732738094</v>
      </c>
      <c r="BA40" s="16">
        <f t="shared" si="53"/>
        <v>-0.31720221476131594</v>
      </c>
      <c r="BB40" s="16">
        <f t="shared" ref="BB40:BE40" si="57">BB8/$AX8-1</f>
        <v>-0.37259736432980972</v>
      </c>
      <c r="BC40" s="16" t="e">
        <f t="shared" si="57"/>
        <v>#REF!</v>
      </c>
      <c r="BD40" s="16" t="e">
        <f t="shared" si="57"/>
        <v>#REF!</v>
      </c>
      <c r="BE40" s="16" t="e">
        <f t="shared" si="57"/>
        <v>#REF!</v>
      </c>
    </row>
    <row r="41" spans="24:57" ht="15" thickTop="1">
      <c r="X41" s="9"/>
      <c r="Y41" s="344" t="s">
        <v>319</v>
      </c>
      <c r="Z41" s="20"/>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789">
        <f t="shared" si="53"/>
        <v>0</v>
      </c>
      <c r="AY41" s="17">
        <f t="shared" si="53"/>
        <v>-1.7810464380951907E-2</v>
      </c>
      <c r="AZ41" s="17">
        <f t="shared" si="53"/>
        <v>-3.5072995363030102E-2</v>
      </c>
      <c r="BA41" s="17">
        <f t="shared" si="53"/>
        <v>-5.1738912915834878E-2</v>
      </c>
      <c r="BB41" s="17">
        <f t="shared" ref="BB41:BE41" si="58">BB9/$AX9-1</f>
        <v>-5.2908924274570723E-2</v>
      </c>
      <c r="BC41" s="17" t="e">
        <f t="shared" si="58"/>
        <v>#REF!</v>
      </c>
      <c r="BD41" s="17" t="e">
        <f t="shared" si="58"/>
        <v>#REF!</v>
      </c>
      <c r="BE41" s="17" t="e">
        <f t="shared" si="58"/>
        <v>#REF!</v>
      </c>
    </row>
    <row r="42" spans="24:57">
      <c r="X42" s="9"/>
    </row>
    <row r="43" spans="24:57">
      <c r="X43" s="9"/>
      <c r="Y43" s="84" t="s">
        <v>294</v>
      </c>
    </row>
    <row r="44" spans="24:57">
      <c r="X44" s="9"/>
      <c r="Y44" s="10"/>
      <c r="Z44" s="83"/>
      <c r="AA44" s="10">
        <v>1990</v>
      </c>
      <c r="AB44" s="10">
        <f t="shared" ref="AB44:AP44" si="59">AA44+1</f>
        <v>1991</v>
      </c>
      <c r="AC44" s="10">
        <f t="shared" si="59"/>
        <v>1992</v>
      </c>
      <c r="AD44" s="10">
        <f t="shared" si="59"/>
        <v>1993</v>
      </c>
      <c r="AE44" s="10">
        <f t="shared" si="59"/>
        <v>1994</v>
      </c>
      <c r="AF44" s="10">
        <f t="shared" si="59"/>
        <v>1995</v>
      </c>
      <c r="AG44" s="10">
        <f t="shared" si="59"/>
        <v>1996</v>
      </c>
      <c r="AH44" s="10">
        <f t="shared" si="59"/>
        <v>1997</v>
      </c>
      <c r="AI44" s="10">
        <f t="shared" si="59"/>
        <v>1998</v>
      </c>
      <c r="AJ44" s="10">
        <f t="shared" si="59"/>
        <v>1999</v>
      </c>
      <c r="AK44" s="10">
        <f t="shared" si="59"/>
        <v>2000</v>
      </c>
      <c r="AL44" s="10">
        <f t="shared" si="59"/>
        <v>2001</v>
      </c>
      <c r="AM44" s="10">
        <f t="shared" si="59"/>
        <v>2002</v>
      </c>
      <c r="AN44" s="10">
        <f t="shared" si="59"/>
        <v>2003</v>
      </c>
      <c r="AO44" s="10">
        <f t="shared" si="59"/>
        <v>2004</v>
      </c>
      <c r="AP44" s="10">
        <f t="shared" si="59"/>
        <v>2005</v>
      </c>
      <c r="AQ44" s="10">
        <f t="shared" ref="AQ44:AZ44" si="60">AP44+1</f>
        <v>2006</v>
      </c>
      <c r="AR44" s="10">
        <f t="shared" si="60"/>
        <v>2007</v>
      </c>
      <c r="AS44" s="10">
        <f t="shared" si="60"/>
        <v>2008</v>
      </c>
      <c r="AT44" s="10">
        <f t="shared" si="60"/>
        <v>2009</v>
      </c>
      <c r="AU44" s="10">
        <f t="shared" si="60"/>
        <v>2010</v>
      </c>
      <c r="AV44" s="10">
        <f t="shared" si="60"/>
        <v>2011</v>
      </c>
      <c r="AW44" s="10">
        <f t="shared" si="60"/>
        <v>2012</v>
      </c>
      <c r="AX44" s="10">
        <f t="shared" si="60"/>
        <v>2013</v>
      </c>
      <c r="AY44" s="10">
        <f t="shared" si="60"/>
        <v>2014</v>
      </c>
      <c r="AZ44" s="10">
        <f t="shared" si="60"/>
        <v>2015</v>
      </c>
      <c r="BA44" s="10">
        <f>AZ44+1</f>
        <v>2016</v>
      </c>
      <c r="BB44" s="10">
        <f>BA44+1</f>
        <v>2017</v>
      </c>
      <c r="BC44" s="10">
        <f>BB44+1</f>
        <v>2018</v>
      </c>
      <c r="BD44" s="10">
        <f>BC44+1</f>
        <v>2019</v>
      </c>
      <c r="BE44" s="10">
        <f>BD44+1</f>
        <v>2020</v>
      </c>
    </row>
    <row r="45" spans="24:57">
      <c r="X45" s="9"/>
      <c r="Y45" s="342" t="s">
        <v>315</v>
      </c>
      <c r="Z45" s="8"/>
      <c r="AA45" s="8"/>
      <c r="AB45" s="15">
        <f t="shared" ref="AB45:AY45" si="61">AB5/AA5-1</f>
        <v>-1.1102090604033332E-2</v>
      </c>
      <c r="AC45" s="788">
        <f t="shared" si="61"/>
        <v>-6.04388986331994E-3</v>
      </c>
      <c r="AD45" s="788">
        <f t="shared" si="61"/>
        <v>2.223306074100595E-4</v>
      </c>
      <c r="AE45" s="15">
        <f t="shared" si="61"/>
        <v>-1.7833229482779323E-2</v>
      </c>
      <c r="AF45" s="15">
        <f t="shared" si="61"/>
        <v>-3.3073560094690535E-2</v>
      </c>
      <c r="AG45" s="15">
        <f t="shared" si="61"/>
        <v>-1.630934305249776E-2</v>
      </c>
      <c r="AH45" s="15">
        <f t="shared" si="61"/>
        <v>-1.0813870842166229E-2</v>
      </c>
      <c r="AI45" s="15">
        <f t="shared" si="61"/>
        <v>-1.3023539946453444E-2</v>
      </c>
      <c r="AJ45" s="788">
        <f t="shared" si="61"/>
        <v>-8.2373612419806008E-3</v>
      </c>
      <c r="AK45" s="788">
        <f t="shared" si="61"/>
        <v>4.3157604130568128E-3</v>
      </c>
      <c r="AL45" s="15">
        <f t="shared" si="61"/>
        <v>-1.5763778039809662E-2</v>
      </c>
      <c r="AM45" s="788">
        <f t="shared" si="61"/>
        <v>2.335993145738291E-3</v>
      </c>
      <c r="AN45" s="843">
        <f t="shared" si="61"/>
        <v>6.5420409478544883E-6</v>
      </c>
      <c r="AO45" s="15">
        <f t="shared" si="61"/>
        <v>-1.0069169065023531E-2</v>
      </c>
      <c r="AP45" s="788">
        <f t="shared" si="61"/>
        <v>1.6886972857255156E-3</v>
      </c>
      <c r="AQ45" s="788">
        <f t="shared" si="61"/>
        <v>5.4659327604806851E-3</v>
      </c>
      <c r="AR45" s="15">
        <f t="shared" si="61"/>
        <v>3.8814002647511225E-2</v>
      </c>
      <c r="AS45" s="15">
        <f t="shared" si="61"/>
        <v>-6.3603782166314127E-2</v>
      </c>
      <c r="AT45" s="15">
        <f t="shared" si="61"/>
        <v>-2.3671283183701375E-2</v>
      </c>
      <c r="AU45" s="15">
        <f t="shared" si="61"/>
        <v>2.3042467686657631E-2</v>
      </c>
      <c r="AV45" s="15">
        <f t="shared" si="61"/>
        <v>-1.6935221229630648E-2</v>
      </c>
      <c r="AW45" s="788">
        <f t="shared" si="61"/>
        <v>-8.6824445774001946E-3</v>
      </c>
      <c r="AX45" s="788">
        <f t="shared" si="61"/>
        <v>-1.236100932727191E-3</v>
      </c>
      <c r="AY45" s="15">
        <f t="shared" si="61"/>
        <v>-1.3061281689095372E-2</v>
      </c>
      <c r="AZ45" s="788">
        <f>AZ5/AY5-1</f>
        <v>-1.403447313652384E-3</v>
      </c>
      <c r="BA45" s="788">
        <f>BA5/AZ5-1</f>
        <v>-3.9934146084384947E-3</v>
      </c>
      <c r="BB45" s="788">
        <f t="shared" ref="BB45:BD49" si="62">BB5/BA5-1</f>
        <v>6.0674670515141749E-3</v>
      </c>
      <c r="BC45" s="15" t="e">
        <f t="shared" si="62"/>
        <v>#REF!</v>
      </c>
      <c r="BD45" s="15" t="e">
        <f t="shared" si="62"/>
        <v>#REF!</v>
      </c>
      <c r="BE45" s="15" t="e">
        <f t="shared" ref="BE45:BE49" si="63">BE5/BD5-1</f>
        <v>#REF!</v>
      </c>
    </row>
    <row r="46" spans="24:57">
      <c r="X46" s="9"/>
      <c r="Y46" s="342" t="s">
        <v>324</v>
      </c>
      <c r="Z46" s="8"/>
      <c r="AA46" s="8"/>
      <c r="AB46" s="15">
        <f t="shared" ref="AB46:AZ46" si="64">AB6/AA6-1</f>
        <v>3.9566496622640557E-2</v>
      </c>
      <c r="AC46" s="15">
        <f t="shared" si="64"/>
        <v>1.8209591280150761E-2</v>
      </c>
      <c r="AD46" s="15">
        <f t="shared" si="64"/>
        <v>1.850893143431942E-2</v>
      </c>
      <c r="AE46" s="15">
        <f t="shared" si="64"/>
        <v>3.657714318696148E-2</v>
      </c>
      <c r="AF46" s="15">
        <f t="shared" si="64"/>
        <v>8.2602197383572218E-2</v>
      </c>
      <c r="AG46" s="15">
        <f t="shared" si="64"/>
        <v>2.3555623838213524E-2</v>
      </c>
      <c r="AH46" s="15">
        <f t="shared" si="64"/>
        <v>2.4664258962145746E-2</v>
      </c>
      <c r="AI46" s="15">
        <f t="shared" si="64"/>
        <v>-2.1260969653976614E-2</v>
      </c>
      <c r="AJ46" s="15">
        <f t="shared" si="64"/>
        <v>1.5447067652588409E-2</v>
      </c>
      <c r="AK46" s="788">
        <f t="shared" si="64"/>
        <v>4.1541325188987344E-4</v>
      </c>
      <c r="AL46" s="788">
        <f t="shared" si="64"/>
        <v>1.6272841682463124E-4</v>
      </c>
      <c r="AM46" s="15">
        <f t="shared" si="64"/>
        <v>-2.014029215173041E-2</v>
      </c>
      <c r="AN46" s="15">
        <f t="shared" si="64"/>
        <v>-3.2230147107701113E-2</v>
      </c>
      <c r="AO46" s="15">
        <f t="shared" si="64"/>
        <v>-2.8643659886995132E-2</v>
      </c>
      <c r="AP46" s="788">
        <f t="shared" si="64"/>
        <v>-4.9039725522093125E-4</v>
      </c>
      <c r="AQ46" s="15">
        <f t="shared" si="64"/>
        <v>-3.0923424886842854E-2</v>
      </c>
      <c r="AR46" s="788">
        <f t="shared" si="64"/>
        <v>-1.4893529510738857E-3</v>
      </c>
      <c r="AS46" s="15">
        <f t="shared" si="64"/>
        <v>-3.980169727072469E-2</v>
      </c>
      <c r="AT46" s="15">
        <f t="shared" si="64"/>
        <v>-4.2090029263241902E-2</v>
      </c>
      <c r="AU46" s="15">
        <f t="shared" si="64"/>
        <v>-2.4382050388582321E-2</v>
      </c>
      <c r="AV46" s="788">
        <f t="shared" si="64"/>
        <v>-1.1315288354745157E-3</v>
      </c>
      <c r="AW46" s="788">
        <f t="shared" si="64"/>
        <v>-7.0023940743887403E-3</v>
      </c>
      <c r="AX46" s="788">
        <f t="shared" si="64"/>
        <v>8.5600683513316067E-3</v>
      </c>
      <c r="AY46" s="15">
        <f t="shared" si="64"/>
        <v>-1.5923826986083633E-2</v>
      </c>
      <c r="AZ46" s="788">
        <f t="shared" si="64"/>
        <v>-9.8739389739310734E-4</v>
      </c>
      <c r="BA46" s="15">
        <f>BA6/AZ6-1</f>
        <v>-3.6027986594908135E-2</v>
      </c>
      <c r="BB46" s="788">
        <f t="shared" si="62"/>
        <v>1.19210187962282E-3</v>
      </c>
      <c r="BC46" s="15" t="e">
        <f t="shared" si="62"/>
        <v>#REF!</v>
      </c>
      <c r="BD46" s="15" t="e">
        <f t="shared" ref="BD46" si="65">BD6/BC6-1</f>
        <v>#REF!</v>
      </c>
      <c r="BE46" s="15" t="e">
        <f t="shared" si="63"/>
        <v>#REF!</v>
      </c>
    </row>
    <row r="47" spans="24:57">
      <c r="X47" s="9"/>
      <c r="Y47" s="342" t="s">
        <v>316</v>
      </c>
      <c r="Z47" s="8"/>
      <c r="AA47" s="8"/>
      <c r="AB47" s="15">
        <f t="shared" ref="AB47:AZ47" si="66">AB7/AA7-1</f>
        <v>1.4727178059994905E-2</v>
      </c>
      <c r="AC47" s="15">
        <f t="shared" si="66"/>
        <v>3.5288957263065246E-2</v>
      </c>
      <c r="AD47" s="788">
        <f t="shared" si="66"/>
        <v>1.7323388518555305E-3</v>
      </c>
      <c r="AE47" s="15">
        <f t="shared" si="66"/>
        <v>3.4942359217611685E-2</v>
      </c>
      <c r="AF47" s="15">
        <f t="shared" si="66"/>
        <v>4.2942189521957053E-2</v>
      </c>
      <c r="AG47" s="15">
        <f t="shared" si="66"/>
        <v>2.5025909846173811E-2</v>
      </c>
      <c r="AH47" s="15">
        <f t="shared" si="66"/>
        <v>2.2311912623973917E-2</v>
      </c>
      <c r="AI47" s="788">
        <f t="shared" si="66"/>
        <v>2.1085676025967004E-4</v>
      </c>
      <c r="AJ47" s="788">
        <f t="shared" si="66"/>
        <v>3.4168459091810099E-4</v>
      </c>
      <c r="AK47" s="788">
        <f t="shared" si="66"/>
        <v>-7.8149951618428082E-3</v>
      </c>
      <c r="AL47" s="15">
        <f t="shared" si="66"/>
        <v>-5.5150448880537661E-3</v>
      </c>
      <c r="AM47" s="15">
        <f t="shared" si="66"/>
        <v>-5.4402889228053475E-2</v>
      </c>
      <c r="AN47" s="15">
        <f t="shared" si="66"/>
        <v>1.3974693610660394E-2</v>
      </c>
      <c r="AO47" s="788">
        <f t="shared" si="66"/>
        <v>1.4982731619610501E-3</v>
      </c>
      <c r="AP47" s="15">
        <f t="shared" si="66"/>
        <v>1.3767764724805343E-2</v>
      </c>
      <c r="AQ47" s="15">
        <f t="shared" si="66"/>
        <v>-2.6629041978271428E-2</v>
      </c>
      <c r="AR47" s="15">
        <f t="shared" si="66"/>
        <v>-4.2937877681508585E-2</v>
      </c>
      <c r="AS47" s="788">
        <f t="shared" si="66"/>
        <v>-2.5604704141253265E-3</v>
      </c>
      <c r="AT47" s="15">
        <f t="shared" si="66"/>
        <v>-3.8505343683570392E-2</v>
      </c>
      <c r="AU47" s="15">
        <f t="shared" si="66"/>
        <v>-2.006730926631306E-2</v>
      </c>
      <c r="AV47" s="15">
        <f t="shared" si="66"/>
        <v>1.0690137516873088E-2</v>
      </c>
      <c r="AW47" s="788">
        <f t="shared" si="66"/>
        <v>-8.2265591948013084E-3</v>
      </c>
      <c r="AX47" s="788">
        <f t="shared" si="66"/>
        <v>3.3539258435515418E-3</v>
      </c>
      <c r="AY47" s="15">
        <f t="shared" si="66"/>
        <v>-3.5814717872121093E-2</v>
      </c>
      <c r="AZ47" s="15">
        <f t="shared" si="66"/>
        <v>1.3359579388115828E-2</v>
      </c>
      <c r="BA47" s="788">
        <f>BA7/AZ7-1</f>
        <v>-1.2518960693514991E-3</v>
      </c>
      <c r="BB47" s="792">
        <f t="shared" si="62"/>
        <v>5.0857277195559547E-5</v>
      </c>
      <c r="BC47" s="15" t="e">
        <f t="shared" si="62"/>
        <v>#REF!</v>
      </c>
      <c r="BD47" s="15" t="e">
        <f t="shared" ref="BD47" si="67">BD7/BC7-1</f>
        <v>#REF!</v>
      </c>
      <c r="BE47" s="15" t="e">
        <f t="shared" si="63"/>
        <v>#REF!</v>
      </c>
    </row>
    <row r="48" spans="24:57" ht="15" thickBot="1">
      <c r="X48" s="9"/>
      <c r="Y48" s="343" t="s">
        <v>322</v>
      </c>
      <c r="Z48" s="19"/>
      <c r="AA48" s="19"/>
      <c r="AB48" s="16">
        <f t="shared" ref="AB48:AZ48" si="68">AB8/AA8-1</f>
        <v>-4.8183382339202385E-2</v>
      </c>
      <c r="AC48" s="790">
        <f t="shared" si="68"/>
        <v>-3.6334855814227351E-3</v>
      </c>
      <c r="AD48" s="16">
        <f t="shared" si="68"/>
        <v>-2.8484594007519681E-2</v>
      </c>
      <c r="AE48" s="16">
        <f t="shared" si="68"/>
        <v>0.11800273752218571</v>
      </c>
      <c r="AF48" s="790">
        <f t="shared" si="68"/>
        <v>-9.2653068250856396E-3</v>
      </c>
      <c r="AG48" s="16">
        <f t="shared" si="68"/>
        <v>9.9197189414726106E-2</v>
      </c>
      <c r="AH48" s="16">
        <f t="shared" si="68"/>
        <v>5.4305549884818172E-2</v>
      </c>
      <c r="AI48" s="16">
        <f t="shared" si="68"/>
        <v>-0.11030208511895334</v>
      </c>
      <c r="AJ48" s="16">
        <f t="shared" si="68"/>
        <v>-0.59546347464180549</v>
      </c>
      <c r="AK48" s="16">
        <f t="shared" si="68"/>
        <v>0.59289223910049871</v>
      </c>
      <c r="AL48" s="16">
        <f t="shared" si="68"/>
        <v>-0.50025631650692182</v>
      </c>
      <c r="AM48" s="16">
        <f t="shared" si="68"/>
        <v>-4.0483974728554806E-2</v>
      </c>
      <c r="AN48" s="16">
        <f t="shared" si="68"/>
        <v>1.4088263000453072E-2</v>
      </c>
      <c r="AO48" s="16">
        <f t="shared" si="68"/>
        <v>4.7677706740626435E-2</v>
      </c>
      <c r="AP48" s="16">
        <f t="shared" si="68"/>
        <v>-0.14528068965870167</v>
      </c>
      <c r="AQ48" s="16">
        <f t="shared" si="68"/>
        <v>7.4079922757466443E-2</v>
      </c>
      <c r="AR48" s="16">
        <f t="shared" si="68"/>
        <v>-0.25470697886317906</v>
      </c>
      <c r="AS48" s="16">
        <f t="shared" si="68"/>
        <v>8.4974686947834277E-2</v>
      </c>
      <c r="AT48" s="16">
        <f t="shared" si="68"/>
        <v>3.0435448728674652E-2</v>
      </c>
      <c r="AU48" s="16">
        <f t="shared" si="68"/>
        <v>-0.20265102474387209</v>
      </c>
      <c r="AV48" s="16">
        <f t="shared" si="68"/>
        <v>-0.14887804507445457</v>
      </c>
      <c r="AW48" s="16">
        <f t="shared" si="68"/>
        <v>-9.9494373157499205E-2</v>
      </c>
      <c r="AX48" s="16">
        <f t="shared" si="68"/>
        <v>1.0887650033230667E-2</v>
      </c>
      <c r="AY48" s="790">
        <f t="shared" si="68"/>
        <v>-7.4634010577897536E-3</v>
      </c>
      <c r="AZ48" s="16">
        <f t="shared" si="68"/>
        <v>-0.2530479546419373</v>
      </c>
      <c r="BA48" s="16">
        <f>BA8/AZ8-1</f>
        <v>-7.9014372255020504E-2</v>
      </c>
      <c r="BB48" s="16">
        <f t="shared" si="62"/>
        <v>-8.1129656197009292E-2</v>
      </c>
      <c r="BC48" s="16" t="e">
        <f t="shared" si="62"/>
        <v>#REF!</v>
      </c>
      <c r="BD48" s="16" t="e">
        <f t="shared" ref="BD48" si="69">BD8/BC8-1</f>
        <v>#REF!</v>
      </c>
      <c r="BE48" s="16" t="e">
        <f t="shared" si="63"/>
        <v>#REF!</v>
      </c>
    </row>
    <row r="49" spans="24:57" ht="15" thickTop="1">
      <c r="X49" s="9"/>
      <c r="Y49" s="344" t="s">
        <v>319</v>
      </c>
      <c r="Z49" s="603"/>
      <c r="AA49" s="603"/>
      <c r="AB49" s="791">
        <f t="shared" ref="AB49:AZ49" si="70">AB9/AA9-1</f>
        <v>-9.4279742418836854E-3</v>
      </c>
      <c r="AC49" s="791">
        <f t="shared" si="70"/>
        <v>5.1135614922621642E-3</v>
      </c>
      <c r="AD49" s="791">
        <f t="shared" si="70"/>
        <v>-4.2999223953390509E-3</v>
      </c>
      <c r="AE49" s="326">
        <f t="shared" si="70"/>
        <v>4.0376703254397572E-2</v>
      </c>
      <c r="AF49" s="791">
        <f t="shared" si="70"/>
        <v>9.2322053918605373E-3</v>
      </c>
      <c r="AG49" s="326">
        <f t="shared" si="70"/>
        <v>3.3923672945453731E-2</v>
      </c>
      <c r="AH49" s="326">
        <f t="shared" si="70"/>
        <v>2.2983354536876277E-2</v>
      </c>
      <c r="AI49" s="326">
        <f t="shared" si="70"/>
        <v>-4.5664086726323938E-2</v>
      </c>
      <c r="AJ49" s="326">
        <f t="shared" si="70"/>
        <v>-0.18508661620178868</v>
      </c>
      <c r="AK49" s="326">
        <f t="shared" si="70"/>
        <v>9.2363197920301898E-2</v>
      </c>
      <c r="AL49" s="326">
        <f t="shared" si="70"/>
        <v>-0.1195326514574141</v>
      </c>
      <c r="AM49" s="326">
        <f t="shared" si="70"/>
        <v>-2.0329115866050684E-2</v>
      </c>
      <c r="AN49" s="791">
        <f t="shared" si="70"/>
        <v>-5.4251133764580128E-3</v>
      </c>
      <c r="AO49" s="791">
        <f t="shared" si="70"/>
        <v>-5.9981768285091164E-3</v>
      </c>
      <c r="AP49" s="326">
        <f t="shared" si="70"/>
        <v>-1.6604941787559224E-2</v>
      </c>
      <c r="AQ49" s="791">
        <f t="shared" si="70"/>
        <v>-3.0535336815071812E-3</v>
      </c>
      <c r="AR49" s="326">
        <f t="shared" si="70"/>
        <v>-2.4693749086544425E-2</v>
      </c>
      <c r="AS49" s="326">
        <f t="shared" si="70"/>
        <v>-3.1380520973724568E-2</v>
      </c>
      <c r="AT49" s="326">
        <f t="shared" si="70"/>
        <v>-2.5827038742719299E-2</v>
      </c>
      <c r="AU49" s="326">
        <f t="shared" si="70"/>
        <v>-2.4054670425676106E-2</v>
      </c>
      <c r="AV49" s="326">
        <f t="shared" si="70"/>
        <v>-1.9775591191766528E-2</v>
      </c>
      <c r="AW49" s="326">
        <f t="shared" si="70"/>
        <v>-1.5498783910017688E-2</v>
      </c>
      <c r="AX49" s="791">
        <f t="shared" si="70"/>
        <v>3.3736122025174176E-3</v>
      </c>
      <c r="AY49" s="326">
        <f t="shared" si="70"/>
        <v>-1.7810464380951907E-2</v>
      </c>
      <c r="AZ49" s="326">
        <f t="shared" si="70"/>
        <v>-1.7575559865029566E-2</v>
      </c>
      <c r="BA49" s="326">
        <f>BA9/AZ9-1</f>
        <v>-1.7271687363620725E-2</v>
      </c>
      <c r="BB49" s="791">
        <f t="shared" si="62"/>
        <v>-1.2338493845968079E-3</v>
      </c>
      <c r="BC49" s="326" t="e">
        <f t="shared" si="62"/>
        <v>#REF!</v>
      </c>
      <c r="BD49" s="326" t="e">
        <f t="shared" ref="BD49" si="71">BD9/BC9-1</f>
        <v>#REF!</v>
      </c>
      <c r="BE49" s="326" t="e">
        <f t="shared" si="63"/>
        <v>#REF!</v>
      </c>
    </row>
  </sheetData>
  <phoneticPr fontId="9"/>
  <pageMargins left="0.78740157480314965" right="0.78740157480314965" top="0.98425196850393704" bottom="0.98425196850393704" header="0.51181102362204722" footer="0.51181102362204722"/>
  <pageSetup paperSize="9" scale="3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BK201"/>
  <sheetViews>
    <sheetView zoomScale="80" zoomScaleNormal="80" workbookViewId="0">
      <pane xSplit="26" ySplit="4" topLeftCell="AY5" activePane="bottomRight" state="frozen"/>
      <selection pane="topRight" activeCell="AA1" sqref="AA1"/>
      <selection pane="bottomLeft" activeCell="A5" sqref="A5"/>
      <selection pane="bottomRight" activeCell="AY5" sqref="AY5"/>
    </sheetView>
  </sheetViews>
  <sheetFormatPr defaultColWidth="9.625" defaultRowHeight="14.25"/>
  <cols>
    <col min="1" max="1" width="1.625" style="81" customWidth="1"/>
    <col min="2" max="20" width="1.625" style="1" hidden="1" customWidth="1"/>
    <col min="21" max="21" width="2.375" style="1" hidden="1" customWidth="1"/>
    <col min="22" max="22" width="1.875" style="1" hidden="1" customWidth="1"/>
    <col min="23" max="23" width="1.625" style="81" customWidth="1"/>
    <col min="24" max="24" width="1.625" style="1" customWidth="1"/>
    <col min="25" max="25" width="41.625" style="1" customWidth="1"/>
    <col min="26" max="26" width="10.625" style="1" hidden="1" customWidth="1"/>
    <col min="27" max="27" width="9.375" style="1" customWidth="1"/>
    <col min="28" max="53" width="8.875" style="1" customWidth="1"/>
    <col min="54" max="54" width="9" style="1" customWidth="1"/>
    <col min="55" max="57" width="9" style="1" hidden="1" customWidth="1"/>
    <col min="58" max="58" width="8.375" style="1" customWidth="1"/>
    <col min="59" max="16384" width="9.625" style="1"/>
  </cols>
  <sheetData>
    <row r="1" spans="23:63" ht="48" customHeight="1">
      <c r="X1" s="858" t="s">
        <v>142</v>
      </c>
      <c r="Y1" s="858"/>
    </row>
    <row r="2" spans="23:63" ht="15" customHeight="1">
      <c r="W2" s="1"/>
      <c r="X2" s="845" t="str">
        <f>'0.Contents'!C2</f>
        <v>＜速報値＞</v>
      </c>
      <c r="Z2" s="418"/>
      <c r="AH2" s="43"/>
    </row>
    <row r="3" spans="23:63" ht="18.75">
      <c r="W3" s="1"/>
      <c r="X3" s="84" t="s">
        <v>325</v>
      </c>
    </row>
    <row r="4" spans="23:63" ht="25.5">
      <c r="W4" s="1"/>
      <c r="X4" s="723"/>
      <c r="Y4" s="724"/>
      <c r="Z4" s="725"/>
      <c r="AA4" s="726">
        <v>1990</v>
      </c>
      <c r="AB4" s="726">
        <f>AA4+1</f>
        <v>1991</v>
      </c>
      <c r="AC4" s="726">
        <f>AB4+1</f>
        <v>1992</v>
      </c>
      <c r="AD4" s="726">
        <f>AC4+1</f>
        <v>1993</v>
      </c>
      <c r="AE4" s="726">
        <f>AD4+1</f>
        <v>1994</v>
      </c>
      <c r="AF4" s="726">
        <f>AE4+1</f>
        <v>1995</v>
      </c>
      <c r="AG4" s="726">
        <f t="shared" ref="AG4:BE4" si="0">AF4+1</f>
        <v>1996</v>
      </c>
      <c r="AH4" s="726">
        <f t="shared" si="0"/>
        <v>1997</v>
      </c>
      <c r="AI4" s="726">
        <f t="shared" si="0"/>
        <v>1998</v>
      </c>
      <c r="AJ4" s="726">
        <f t="shared" si="0"/>
        <v>1999</v>
      </c>
      <c r="AK4" s="726">
        <f t="shared" si="0"/>
        <v>2000</v>
      </c>
      <c r="AL4" s="726">
        <f t="shared" si="0"/>
        <v>2001</v>
      </c>
      <c r="AM4" s="726">
        <f t="shared" si="0"/>
        <v>2002</v>
      </c>
      <c r="AN4" s="726">
        <f t="shared" si="0"/>
        <v>2003</v>
      </c>
      <c r="AO4" s="726">
        <f t="shared" si="0"/>
        <v>2004</v>
      </c>
      <c r="AP4" s="726">
        <f t="shared" si="0"/>
        <v>2005</v>
      </c>
      <c r="AQ4" s="726">
        <f>AP4+1</f>
        <v>2006</v>
      </c>
      <c r="AR4" s="726">
        <f>AQ4+1</f>
        <v>2007</v>
      </c>
      <c r="AS4" s="726">
        <f>AR4+1</f>
        <v>2008</v>
      </c>
      <c r="AT4" s="726">
        <f t="shared" si="0"/>
        <v>2009</v>
      </c>
      <c r="AU4" s="726">
        <f t="shared" si="0"/>
        <v>2010</v>
      </c>
      <c r="AV4" s="726">
        <f t="shared" si="0"/>
        <v>2011</v>
      </c>
      <c r="AW4" s="726">
        <f t="shared" si="0"/>
        <v>2012</v>
      </c>
      <c r="AX4" s="726">
        <f t="shared" si="0"/>
        <v>2013</v>
      </c>
      <c r="AY4" s="726">
        <f t="shared" si="0"/>
        <v>2014</v>
      </c>
      <c r="AZ4" s="726">
        <f t="shared" si="0"/>
        <v>2015</v>
      </c>
      <c r="BA4" s="726">
        <f t="shared" si="0"/>
        <v>2016</v>
      </c>
      <c r="BB4" s="722" t="s">
        <v>196</v>
      </c>
      <c r="BC4" s="10" t="e">
        <f t="shared" si="0"/>
        <v>#VALUE!</v>
      </c>
      <c r="BD4" s="10" t="e">
        <f t="shared" si="0"/>
        <v>#VALUE!</v>
      </c>
      <c r="BE4" s="10" t="e">
        <f t="shared" si="0"/>
        <v>#VALUE!</v>
      </c>
    </row>
    <row r="5" spans="23:63">
      <c r="W5" s="1"/>
      <c r="X5" s="393" t="s">
        <v>15</v>
      </c>
      <c r="Y5" s="377"/>
      <c r="Z5" s="58"/>
      <c r="AA5" s="58">
        <f>SUM(AA6:AA15)</f>
        <v>15932.309861006501</v>
      </c>
      <c r="AB5" s="58">
        <f>SUM(AB6:AB15)</f>
        <v>17349.612944863187</v>
      </c>
      <c r="AC5" s="58">
        <f t="shared" ref="AC5:BA5" si="1">SUM(AC6:AC15)</f>
        <v>17767.22403564693</v>
      </c>
      <c r="AD5" s="58">
        <f t="shared" si="1"/>
        <v>18129.158284890007</v>
      </c>
      <c r="AE5" s="58">
        <f t="shared" si="1"/>
        <v>21051.895213035114</v>
      </c>
      <c r="AF5" s="58">
        <f t="shared" si="1"/>
        <v>25213.191034391046</v>
      </c>
      <c r="AG5" s="58">
        <f t="shared" si="1"/>
        <v>24598.107256849216</v>
      </c>
      <c r="AH5" s="58">
        <f t="shared" si="1"/>
        <v>24436.792431397134</v>
      </c>
      <c r="AI5" s="58">
        <f t="shared" si="1"/>
        <v>23742.10250018337</v>
      </c>
      <c r="AJ5" s="58">
        <f t="shared" si="1"/>
        <v>24368.275903524489</v>
      </c>
      <c r="AK5" s="58">
        <f t="shared" si="1"/>
        <v>22851.99810707966</v>
      </c>
      <c r="AL5" s="58">
        <f t="shared" si="1"/>
        <v>19462.521407101936</v>
      </c>
      <c r="AM5" s="58">
        <f t="shared" si="1"/>
        <v>16236.391797572243</v>
      </c>
      <c r="AN5" s="58">
        <f t="shared" si="1"/>
        <v>16228.364874053743</v>
      </c>
      <c r="AO5" s="58">
        <f t="shared" si="1"/>
        <v>12420.918895123925</v>
      </c>
      <c r="AP5" s="58">
        <f t="shared" si="1"/>
        <v>12781.82828393827</v>
      </c>
      <c r="AQ5" s="58">
        <f t="shared" si="1"/>
        <v>14627.062167476903</v>
      </c>
      <c r="AR5" s="58">
        <f t="shared" si="1"/>
        <v>16707.18937032067</v>
      </c>
      <c r="AS5" s="58">
        <f t="shared" si="1"/>
        <v>19284.929277060353</v>
      </c>
      <c r="AT5" s="58">
        <f t="shared" si="1"/>
        <v>20937.326092711239</v>
      </c>
      <c r="AU5" s="58">
        <f t="shared" si="1"/>
        <v>23305.227292766358</v>
      </c>
      <c r="AV5" s="58">
        <f t="shared" si="1"/>
        <v>26071.497147355043</v>
      </c>
      <c r="AW5" s="58">
        <f t="shared" si="1"/>
        <v>29348.604344244384</v>
      </c>
      <c r="AX5" s="58">
        <f t="shared" si="1"/>
        <v>32094.565830096988</v>
      </c>
      <c r="AY5" s="58">
        <f t="shared" si="1"/>
        <v>35765.730675399027</v>
      </c>
      <c r="AZ5" s="58">
        <f t="shared" si="1"/>
        <v>39242.603431142539</v>
      </c>
      <c r="BA5" s="58">
        <f t="shared" si="1"/>
        <v>42519.383499832977</v>
      </c>
      <c r="BB5" s="58">
        <f t="shared" ref="BB5:BE5" si="2">SUM(BB6:BB15)</f>
        <v>45738.846725410964</v>
      </c>
      <c r="BC5" s="58">
        <f t="shared" si="2"/>
        <v>0</v>
      </c>
      <c r="BD5" s="58">
        <f t="shared" si="2"/>
        <v>0</v>
      </c>
      <c r="BE5" s="58">
        <f t="shared" si="2"/>
        <v>0</v>
      </c>
      <c r="BJ5" s="52"/>
      <c r="BK5" s="52"/>
    </row>
    <row r="6" spans="23:63">
      <c r="W6" s="1"/>
      <c r="X6" s="422"/>
      <c r="Y6" s="344" t="s">
        <v>326</v>
      </c>
      <c r="Z6" s="11"/>
      <c r="AA6" s="133" t="s">
        <v>361</v>
      </c>
      <c r="AB6" s="133" t="s">
        <v>361</v>
      </c>
      <c r="AC6" s="174">
        <v>4.2071468001304044</v>
      </c>
      <c r="AD6" s="174">
        <v>72.154856319064464</v>
      </c>
      <c r="AE6" s="133">
        <v>372.24153946373633</v>
      </c>
      <c r="AF6" s="133">
        <v>925.29522674512759</v>
      </c>
      <c r="AG6" s="133">
        <v>1328.8600612744031</v>
      </c>
      <c r="AH6" s="133">
        <v>1743.0699949612731</v>
      </c>
      <c r="AI6" s="133">
        <v>2126.6662133033733</v>
      </c>
      <c r="AJ6" s="133">
        <v>2518.6843756296112</v>
      </c>
      <c r="AK6" s="133">
        <v>2976.9615623159502</v>
      </c>
      <c r="AL6" s="133">
        <v>3588.1064932481709</v>
      </c>
      <c r="AM6" s="133">
        <v>4455.514846650758</v>
      </c>
      <c r="AN6" s="133">
        <v>5574.0361489084735</v>
      </c>
      <c r="AO6" s="133">
        <v>7080.975602208001</v>
      </c>
      <c r="AP6" s="133">
        <v>8875.8669161415401</v>
      </c>
      <c r="AQ6" s="133">
        <v>10853.650448275675</v>
      </c>
      <c r="AR6" s="133">
        <v>13468.245583087995</v>
      </c>
      <c r="AS6" s="133">
        <v>15685.514504675022</v>
      </c>
      <c r="AT6" s="133">
        <v>17998.426908103909</v>
      </c>
      <c r="AU6" s="133">
        <v>20482.756168754971</v>
      </c>
      <c r="AV6" s="133">
        <v>23139.624972904072</v>
      </c>
      <c r="AW6" s="133">
        <v>26353.586338028101</v>
      </c>
      <c r="AX6" s="133">
        <v>29008.257155197414</v>
      </c>
      <c r="AY6" s="133">
        <v>32535.836379564382</v>
      </c>
      <c r="AZ6" s="133">
        <v>35873.24756134257</v>
      </c>
      <c r="BA6" s="133">
        <v>38902.759385480495</v>
      </c>
      <c r="BB6" s="133">
        <v>41965.808761646971</v>
      </c>
      <c r="BC6" s="133" t="s">
        <v>361</v>
      </c>
      <c r="BD6" s="133" t="s">
        <v>361</v>
      </c>
      <c r="BE6" s="133" t="s">
        <v>361</v>
      </c>
      <c r="BF6" s="172"/>
    </row>
    <row r="7" spans="23:63">
      <c r="W7" s="1"/>
      <c r="X7" s="422"/>
      <c r="Y7" s="423" t="s">
        <v>327</v>
      </c>
      <c r="Z7" s="11"/>
      <c r="AA7" s="174">
        <v>1.3419351351351352</v>
      </c>
      <c r="AB7" s="133" t="s">
        <v>361</v>
      </c>
      <c r="AC7" s="174">
        <v>40.25805405405405</v>
      </c>
      <c r="AD7" s="133">
        <v>261.67735135135138</v>
      </c>
      <c r="AE7" s="133">
        <v>449.54827027027022</v>
      </c>
      <c r="AF7" s="133">
        <v>496.51599999999996</v>
      </c>
      <c r="AG7" s="133">
        <v>452.06200000000001</v>
      </c>
      <c r="AH7" s="133">
        <v>468.10599999999999</v>
      </c>
      <c r="AI7" s="133">
        <v>450.45</v>
      </c>
      <c r="AJ7" s="133">
        <v>454.74</v>
      </c>
      <c r="AK7" s="133">
        <v>484.34100000000001</v>
      </c>
      <c r="AL7" s="133">
        <v>451.47244999999998</v>
      </c>
      <c r="AM7" s="133">
        <v>491.06914999999998</v>
      </c>
      <c r="AN7" s="133">
        <v>729.74556816688573</v>
      </c>
      <c r="AO7" s="133">
        <v>901.00467355453361</v>
      </c>
      <c r="AP7" s="133">
        <v>937.48331743758206</v>
      </c>
      <c r="AQ7" s="133">
        <v>1194.4903293035479</v>
      </c>
      <c r="AR7" s="133">
        <v>1429.1351242904072</v>
      </c>
      <c r="AS7" s="133">
        <v>1509.560115</v>
      </c>
      <c r="AT7" s="133">
        <v>1608.1659916666667</v>
      </c>
      <c r="AU7" s="133">
        <v>1748.8716516666666</v>
      </c>
      <c r="AV7" s="133">
        <v>1923.4105016666665</v>
      </c>
      <c r="AW7" s="133">
        <v>2080.8298016666663</v>
      </c>
      <c r="AX7" s="133">
        <v>2229.3050616666665</v>
      </c>
      <c r="AY7" s="133">
        <v>2372.9536916666666</v>
      </c>
      <c r="AZ7" s="133">
        <v>2483.7985216666666</v>
      </c>
      <c r="BA7" s="133">
        <v>2650.9808916666666</v>
      </c>
      <c r="BB7" s="133">
        <v>2801.3866616666664</v>
      </c>
      <c r="BC7" s="133" t="s">
        <v>361</v>
      </c>
      <c r="BD7" s="133" t="s">
        <v>361</v>
      </c>
      <c r="BE7" s="133" t="s">
        <v>361</v>
      </c>
      <c r="BF7" s="172"/>
      <c r="BI7" s="52"/>
    </row>
    <row r="8" spans="23:63">
      <c r="W8" s="1"/>
      <c r="X8" s="422"/>
      <c r="Y8" s="342" t="s">
        <v>328</v>
      </c>
      <c r="Z8" s="14"/>
      <c r="AA8" s="133" t="s">
        <v>361</v>
      </c>
      <c r="AB8" s="133" t="s">
        <v>361</v>
      </c>
      <c r="AC8" s="174">
        <v>75.36486486486487</v>
      </c>
      <c r="AD8" s="133">
        <v>565.23648648648646</v>
      </c>
      <c r="AE8" s="133">
        <v>1061.8716216216214</v>
      </c>
      <c r="AF8" s="133">
        <v>1501.5</v>
      </c>
      <c r="AG8" s="133">
        <v>2291.5749999999998</v>
      </c>
      <c r="AH8" s="133">
        <v>2912.2664999999997</v>
      </c>
      <c r="AI8" s="133">
        <v>3147.8589999999995</v>
      </c>
      <c r="AJ8" s="133">
        <v>3091.3739999999998</v>
      </c>
      <c r="AK8" s="133">
        <v>3117.2955999999995</v>
      </c>
      <c r="AL8" s="133">
        <v>2949.8002000000001</v>
      </c>
      <c r="AM8" s="133">
        <v>2947.1528000000003</v>
      </c>
      <c r="AN8" s="133">
        <v>2834.6333000000004</v>
      </c>
      <c r="AO8" s="133">
        <v>2340.8935750000005</v>
      </c>
      <c r="AP8" s="133">
        <v>1695.1602550000002</v>
      </c>
      <c r="AQ8" s="133">
        <v>1123.3967709999999</v>
      </c>
      <c r="AR8" s="133">
        <v>894.51559799999995</v>
      </c>
      <c r="AS8" s="133">
        <v>930.81102200000009</v>
      </c>
      <c r="AT8" s="133">
        <v>844.67084499999999</v>
      </c>
      <c r="AU8" s="133">
        <v>666.49119000000007</v>
      </c>
      <c r="AV8" s="133">
        <v>634.08537999999999</v>
      </c>
      <c r="AW8" s="133">
        <v>560.94649800000002</v>
      </c>
      <c r="AX8" s="133">
        <v>489.36158799999998</v>
      </c>
      <c r="AY8" s="133">
        <v>503.41781799999995</v>
      </c>
      <c r="AZ8" s="133">
        <v>540.04452299999991</v>
      </c>
      <c r="BA8" s="133">
        <v>555.22350500000005</v>
      </c>
      <c r="BB8" s="133">
        <v>600.22530000000006</v>
      </c>
      <c r="BC8" s="133" t="s">
        <v>361</v>
      </c>
      <c r="BD8" s="133" t="s">
        <v>361</v>
      </c>
      <c r="BE8" s="133" t="s">
        <v>361</v>
      </c>
      <c r="BF8" s="173"/>
      <c r="BI8" s="52"/>
    </row>
    <row r="9" spans="23:63">
      <c r="W9" s="1"/>
      <c r="X9" s="422"/>
      <c r="Y9" s="342" t="s">
        <v>329</v>
      </c>
      <c r="Z9" s="11"/>
      <c r="AA9" s="174">
        <v>1.5108061842099747</v>
      </c>
      <c r="AB9" s="133" t="s">
        <v>361</v>
      </c>
      <c r="AC9" s="174">
        <v>45.324185526299246</v>
      </c>
      <c r="AD9" s="133">
        <v>294.60720592094515</v>
      </c>
      <c r="AE9" s="133">
        <v>506.12007171034162</v>
      </c>
      <c r="AF9" s="133">
        <v>558.99828815769069</v>
      </c>
      <c r="AG9" s="133">
        <v>532.59626158890399</v>
      </c>
      <c r="AH9" s="133">
        <v>428.58755931152115</v>
      </c>
      <c r="AI9" s="133">
        <v>308.07671766165294</v>
      </c>
      <c r="AJ9" s="133">
        <v>188.64228618390447</v>
      </c>
      <c r="AK9" s="133">
        <v>296.21856583966508</v>
      </c>
      <c r="AL9" s="133">
        <v>436.30568618390453</v>
      </c>
      <c r="AM9" s="133">
        <v>410.4739861839044</v>
      </c>
      <c r="AN9" s="133">
        <v>520.338639928671</v>
      </c>
      <c r="AO9" s="133">
        <v>564.94742226701817</v>
      </c>
      <c r="AP9" s="133">
        <v>449.37063436191647</v>
      </c>
      <c r="AQ9" s="133">
        <v>366.55998714529392</v>
      </c>
      <c r="AR9" s="133">
        <v>356.72709827880294</v>
      </c>
      <c r="AS9" s="133">
        <v>306.47826027291057</v>
      </c>
      <c r="AT9" s="133">
        <v>233.75886027291054</v>
      </c>
      <c r="AU9" s="133">
        <v>128.06176027291053</v>
      </c>
      <c r="AV9" s="133">
        <v>151.34906027291052</v>
      </c>
      <c r="AW9" s="133">
        <v>120.47619377291053</v>
      </c>
      <c r="AX9" s="133">
        <v>131.15786027291054</v>
      </c>
      <c r="AY9" s="133">
        <v>100.56856027291053</v>
      </c>
      <c r="AZ9" s="174">
        <v>82.982160272910534</v>
      </c>
      <c r="BA9" s="133">
        <v>148.65688527291056</v>
      </c>
      <c r="BB9" s="174">
        <v>94.953960272910521</v>
      </c>
      <c r="BC9" s="133" t="s">
        <v>361</v>
      </c>
      <c r="BD9" s="133" t="s">
        <v>361</v>
      </c>
      <c r="BE9" s="133" t="s">
        <v>361</v>
      </c>
      <c r="BF9" s="172"/>
      <c r="BI9" s="52"/>
    </row>
    <row r="10" spans="23:63">
      <c r="W10" s="1"/>
      <c r="X10" s="422"/>
      <c r="Y10" s="405" t="s">
        <v>330</v>
      </c>
      <c r="Z10" s="14"/>
      <c r="AA10" s="104">
        <v>0.73139221483304717</v>
      </c>
      <c r="AB10" s="133" t="s">
        <v>361</v>
      </c>
      <c r="AC10" s="174">
        <v>21.941766444991416</v>
      </c>
      <c r="AD10" s="133">
        <v>142.62148189244417</v>
      </c>
      <c r="AE10" s="133">
        <v>245.01639196907078</v>
      </c>
      <c r="AF10" s="133">
        <v>270.61511948822744</v>
      </c>
      <c r="AG10" s="133">
        <v>264.10495987570835</v>
      </c>
      <c r="AH10" s="133">
        <v>294.4565908327267</v>
      </c>
      <c r="AI10" s="133">
        <v>272.04461910244851</v>
      </c>
      <c r="AJ10" s="133">
        <v>273.31824752772332</v>
      </c>
      <c r="AK10" s="133">
        <v>282.71458393162396</v>
      </c>
      <c r="AL10" s="133">
        <v>219.92074504843313</v>
      </c>
      <c r="AM10" s="133">
        <v>213.48964371045017</v>
      </c>
      <c r="AN10" s="133">
        <v>206.32061957507008</v>
      </c>
      <c r="AO10" s="133">
        <v>232.77072347963076</v>
      </c>
      <c r="AP10" s="133">
        <v>223.97577971716925</v>
      </c>
      <c r="AQ10" s="133">
        <v>242.72335247993681</v>
      </c>
      <c r="AR10" s="133">
        <v>262.77787342971925</v>
      </c>
      <c r="AS10" s="133">
        <v>234.20692864183877</v>
      </c>
      <c r="AT10" s="133">
        <v>149.81006359248079</v>
      </c>
      <c r="AU10" s="133">
        <v>164.92711200055876</v>
      </c>
      <c r="AV10" s="133">
        <v>142.19160538011073</v>
      </c>
      <c r="AW10" s="133">
        <v>121.62745052291997</v>
      </c>
      <c r="AX10" s="133">
        <v>109.24075921440111</v>
      </c>
      <c r="AY10" s="133">
        <v>112.89397430008549</v>
      </c>
      <c r="AZ10" s="133">
        <v>113.0815577772003</v>
      </c>
      <c r="BA10" s="133">
        <v>117.33322989930085</v>
      </c>
      <c r="BB10" s="133">
        <v>123.12696329684331</v>
      </c>
      <c r="BC10" s="133" t="s">
        <v>361</v>
      </c>
      <c r="BD10" s="133" t="s">
        <v>361</v>
      </c>
      <c r="BE10" s="133" t="s">
        <v>361</v>
      </c>
      <c r="BF10" s="172"/>
      <c r="BI10" s="52"/>
      <c r="BJ10" s="52"/>
    </row>
    <row r="11" spans="23:63">
      <c r="W11" s="1"/>
      <c r="X11" s="422"/>
      <c r="Y11" s="423" t="s">
        <v>331</v>
      </c>
      <c r="Z11" s="14"/>
      <c r="AA11" s="133" t="s">
        <v>361</v>
      </c>
      <c r="AB11" s="133" t="s">
        <v>361</v>
      </c>
      <c r="AC11" s="133" t="s">
        <v>361</v>
      </c>
      <c r="AD11" s="133" t="s">
        <v>361</v>
      </c>
      <c r="AE11" s="133" t="s">
        <v>361</v>
      </c>
      <c r="AF11" s="133" t="s">
        <v>361</v>
      </c>
      <c r="AG11" s="133" t="s">
        <v>361</v>
      </c>
      <c r="AH11" s="133" t="s">
        <v>361</v>
      </c>
      <c r="AI11" s="133" t="s">
        <v>361</v>
      </c>
      <c r="AJ11" s="133" t="s">
        <v>361</v>
      </c>
      <c r="AK11" s="133" t="s">
        <v>361</v>
      </c>
      <c r="AL11" s="133" t="s">
        <v>361</v>
      </c>
      <c r="AM11" s="133" t="s">
        <v>361</v>
      </c>
      <c r="AN11" s="174">
        <v>1.4561633058823529</v>
      </c>
      <c r="AO11" s="174">
        <v>2.6806642676470589</v>
      </c>
      <c r="AP11" s="174">
        <v>3.574219023529412</v>
      </c>
      <c r="AQ11" s="174">
        <v>4.9310984676470593</v>
      </c>
      <c r="AR11" s="174">
        <v>9.729818452941176</v>
      </c>
      <c r="AS11" s="174">
        <v>14.197592232352941</v>
      </c>
      <c r="AT11" s="174">
        <v>41.791590296470595</v>
      </c>
      <c r="AU11" s="174">
        <v>49.524930373650008</v>
      </c>
      <c r="AV11" s="174">
        <v>51.862272521684211</v>
      </c>
      <c r="AW11" s="174">
        <v>81.075261356190481</v>
      </c>
      <c r="AX11" s="174">
        <v>98.50557735999999</v>
      </c>
      <c r="AY11" s="133">
        <v>103.77606284137931</v>
      </c>
      <c r="AZ11" s="133">
        <v>107.68095576949153</v>
      </c>
      <c r="BA11" s="133">
        <v>108.15709199999999</v>
      </c>
      <c r="BB11" s="133">
        <v>101.80168342677165</v>
      </c>
      <c r="BC11" s="133" t="s">
        <v>361</v>
      </c>
      <c r="BD11" s="133" t="s">
        <v>361</v>
      </c>
      <c r="BE11" s="133" t="s">
        <v>361</v>
      </c>
      <c r="BF11" s="172"/>
      <c r="BI11" s="52"/>
    </row>
    <row r="12" spans="23:63">
      <c r="W12" s="1"/>
      <c r="X12" s="422"/>
      <c r="Y12" s="342" t="s">
        <v>332</v>
      </c>
      <c r="Z12" s="11"/>
      <c r="AA12" s="11">
        <v>15928.725007472323</v>
      </c>
      <c r="AB12" s="11">
        <v>17349.612944863187</v>
      </c>
      <c r="AC12" s="11">
        <v>17580.106417956591</v>
      </c>
      <c r="AD12" s="11">
        <v>16792.720502919714</v>
      </c>
      <c r="AE12" s="11">
        <v>18416.856118000072</v>
      </c>
      <c r="AF12" s="11">
        <v>21460</v>
      </c>
      <c r="AG12" s="11">
        <v>19728.400000000001</v>
      </c>
      <c r="AH12" s="11">
        <v>18588.8</v>
      </c>
      <c r="AI12" s="11">
        <v>17434.400000000001</v>
      </c>
      <c r="AJ12" s="11">
        <v>17834</v>
      </c>
      <c r="AK12" s="11">
        <v>15688</v>
      </c>
      <c r="AL12" s="11">
        <v>11810.4</v>
      </c>
      <c r="AM12" s="11">
        <v>7710.8</v>
      </c>
      <c r="AN12" s="11">
        <v>6353.64</v>
      </c>
      <c r="AO12" s="11">
        <v>1287.5999999999999</v>
      </c>
      <c r="AP12" s="11">
        <v>586.08000000000004</v>
      </c>
      <c r="AQ12" s="11">
        <v>831.02</v>
      </c>
      <c r="AR12" s="11">
        <v>275.27999999999997</v>
      </c>
      <c r="AS12" s="11">
        <v>593.48</v>
      </c>
      <c r="AT12" s="3">
        <v>50.32</v>
      </c>
      <c r="AU12" s="3">
        <v>53.28</v>
      </c>
      <c r="AV12" s="3">
        <v>16.28</v>
      </c>
      <c r="AW12" s="3">
        <v>17.760000000000002</v>
      </c>
      <c r="AX12" s="3">
        <v>16.28</v>
      </c>
      <c r="AY12" s="3">
        <v>23.68</v>
      </c>
      <c r="AZ12" s="3">
        <v>29.6</v>
      </c>
      <c r="BA12" s="3">
        <v>23.68</v>
      </c>
      <c r="BB12" s="3">
        <v>38.479999999999997</v>
      </c>
      <c r="BC12" s="11" t="s">
        <v>361</v>
      </c>
      <c r="BD12" s="11" t="s">
        <v>361</v>
      </c>
      <c r="BE12" s="11" t="s">
        <v>361</v>
      </c>
      <c r="BF12" s="172"/>
      <c r="BI12" s="52"/>
    </row>
    <row r="13" spans="23:63">
      <c r="W13" s="1"/>
      <c r="X13" s="422"/>
      <c r="Y13" s="405" t="s">
        <v>333</v>
      </c>
      <c r="Z13" s="93"/>
      <c r="AA13" s="133" t="s">
        <v>361</v>
      </c>
      <c r="AB13" s="133" t="s">
        <v>361</v>
      </c>
      <c r="AC13" s="133" t="s">
        <v>361</v>
      </c>
      <c r="AD13" s="133" t="s">
        <v>361</v>
      </c>
      <c r="AE13" s="133" t="s">
        <v>361</v>
      </c>
      <c r="AF13" s="133" t="s">
        <v>361</v>
      </c>
      <c r="AG13" s="104">
        <v>0.24523811019699462</v>
      </c>
      <c r="AH13" s="104">
        <v>0.66662629161488485</v>
      </c>
      <c r="AI13" s="174">
        <v>1.8120781158982342</v>
      </c>
      <c r="AJ13" s="174">
        <v>3.768746183249073</v>
      </c>
      <c r="AK13" s="174">
        <v>4.6286349924219445</v>
      </c>
      <c r="AL13" s="174">
        <v>5.3556606214299824</v>
      </c>
      <c r="AM13" s="174">
        <v>5.9854388671305658</v>
      </c>
      <c r="AN13" s="174">
        <v>6.5409426487584987</v>
      </c>
      <c r="AO13" s="174">
        <v>7.000749547092755</v>
      </c>
      <c r="AP13" s="174">
        <v>7.3389434565333334</v>
      </c>
      <c r="AQ13" s="174">
        <v>7.4607996847999996</v>
      </c>
      <c r="AR13" s="174">
        <v>7.7163717488000003</v>
      </c>
      <c r="AS13" s="174">
        <v>7.8470902575999997</v>
      </c>
      <c r="AT13" s="174">
        <v>8.0836087376000005</v>
      </c>
      <c r="AU13" s="174">
        <v>8.2935036976000003</v>
      </c>
      <c r="AV13" s="174">
        <v>8.4156612496000012</v>
      </c>
      <c r="AW13" s="174">
        <v>8.6271785776000005</v>
      </c>
      <c r="AX13" s="174">
        <v>8.8030119056</v>
      </c>
      <c r="AY13" s="174">
        <v>9.0575040336000008</v>
      </c>
      <c r="AZ13" s="174">
        <v>9.3781227055999992</v>
      </c>
      <c r="BA13" s="174">
        <v>9.514190769599999</v>
      </c>
      <c r="BB13" s="174">
        <v>9.724890049599999</v>
      </c>
      <c r="BC13" s="174" t="s">
        <v>361</v>
      </c>
      <c r="BD13" s="174" t="s">
        <v>361</v>
      </c>
      <c r="BE13" s="174" t="s">
        <v>361</v>
      </c>
      <c r="BF13" s="172"/>
      <c r="BI13" s="52"/>
    </row>
    <row r="14" spans="23:63">
      <c r="W14" s="1"/>
      <c r="X14" s="422"/>
      <c r="Y14" s="342" t="s">
        <v>334</v>
      </c>
      <c r="Z14" s="14"/>
      <c r="AA14" s="760">
        <v>7.1999999999999994E-4</v>
      </c>
      <c r="AB14" s="104" t="s">
        <v>361</v>
      </c>
      <c r="AC14" s="104">
        <v>2.1599999999999998E-2</v>
      </c>
      <c r="AD14" s="104">
        <v>0.1404</v>
      </c>
      <c r="AE14" s="104">
        <v>0.24119999999999997</v>
      </c>
      <c r="AF14" s="104">
        <v>0.26639999999999997</v>
      </c>
      <c r="AG14" s="104">
        <v>0.26373599999999997</v>
      </c>
      <c r="AH14" s="104">
        <v>0.83915999999999991</v>
      </c>
      <c r="AI14" s="104">
        <v>0.7938719999999998</v>
      </c>
      <c r="AJ14" s="174">
        <v>3.7482479999999994</v>
      </c>
      <c r="AK14" s="174">
        <v>1.8381599999999996</v>
      </c>
      <c r="AL14" s="174">
        <v>1.1601719999999995</v>
      </c>
      <c r="AM14" s="174">
        <v>1.9059321599999999</v>
      </c>
      <c r="AN14" s="174">
        <v>1.6534915199999995</v>
      </c>
      <c r="AO14" s="174">
        <v>3.0454847999999992</v>
      </c>
      <c r="AP14" s="174">
        <v>2.9782187999999992</v>
      </c>
      <c r="AQ14" s="174">
        <v>2.8293811199999999</v>
      </c>
      <c r="AR14" s="174">
        <v>3.0619030319999987</v>
      </c>
      <c r="AS14" s="174">
        <v>2.8337639806266082</v>
      </c>
      <c r="AT14" s="174">
        <v>2.2982250411935596</v>
      </c>
      <c r="AU14" s="174">
        <v>3.0209759999999988</v>
      </c>
      <c r="AV14" s="174">
        <v>3.2766933599999994</v>
      </c>
      <c r="AW14" s="174">
        <v>2.3886223199999996</v>
      </c>
      <c r="AX14" s="174">
        <v>2.3678164799999997</v>
      </c>
      <c r="AY14" s="174">
        <v>2.2596847199999992</v>
      </c>
      <c r="AZ14" s="174">
        <v>1.9320286080959999</v>
      </c>
      <c r="BA14" s="174">
        <v>1.9343197439999993</v>
      </c>
      <c r="BB14" s="174">
        <v>1.9085050511999997</v>
      </c>
      <c r="BC14" s="174" t="s">
        <v>361</v>
      </c>
      <c r="BD14" s="174" t="s">
        <v>361</v>
      </c>
      <c r="BE14" s="174" t="s">
        <v>361</v>
      </c>
      <c r="BF14" s="172"/>
      <c r="BI14" s="52"/>
      <c r="BJ14" s="52"/>
    </row>
    <row r="15" spans="23:63">
      <c r="W15" s="1"/>
      <c r="X15" s="422"/>
      <c r="Y15" s="342" t="s">
        <v>335</v>
      </c>
      <c r="Z15" s="11"/>
      <c r="AA15" s="133" t="s">
        <v>361</v>
      </c>
      <c r="AB15" s="133" t="s">
        <v>361</v>
      </c>
      <c r="AC15" s="133" t="s">
        <v>361</v>
      </c>
      <c r="AD15" s="133" t="s">
        <v>361</v>
      </c>
      <c r="AE15" s="133" t="s">
        <v>361</v>
      </c>
      <c r="AF15" s="133" t="s">
        <v>361</v>
      </c>
      <c r="AG15" s="133" t="s">
        <v>361</v>
      </c>
      <c r="AH15" s="133" t="s">
        <v>361</v>
      </c>
      <c r="AI15" s="133" t="s">
        <v>361</v>
      </c>
      <c r="AJ15" s="133" t="s">
        <v>361</v>
      </c>
      <c r="AK15" s="133" t="s">
        <v>361</v>
      </c>
      <c r="AL15" s="133" t="s">
        <v>361</v>
      </c>
      <c r="AM15" s="133" t="s">
        <v>361</v>
      </c>
      <c r="AN15" s="133" t="s">
        <v>361</v>
      </c>
      <c r="AO15" s="133" t="s">
        <v>361</v>
      </c>
      <c r="AP15" s="133" t="s">
        <v>361</v>
      </c>
      <c r="AQ15" s="133" t="s">
        <v>361</v>
      </c>
      <c r="AR15" s="133" t="s">
        <v>361</v>
      </c>
      <c r="AS15" s="133" t="s">
        <v>361</v>
      </c>
      <c r="AT15" s="133" t="s">
        <v>361</v>
      </c>
      <c r="AU15" s="133" t="s">
        <v>361</v>
      </c>
      <c r="AV15" s="174">
        <v>1.0009999999999999</v>
      </c>
      <c r="AW15" s="174">
        <v>1.2869999999999999</v>
      </c>
      <c r="AX15" s="174">
        <v>1.2869999999999999</v>
      </c>
      <c r="AY15" s="174">
        <v>1.2869999999999999</v>
      </c>
      <c r="AZ15" s="104">
        <v>0.85799999999999998</v>
      </c>
      <c r="BA15" s="174">
        <v>1.1439999999999999</v>
      </c>
      <c r="BB15" s="174">
        <v>1.43</v>
      </c>
      <c r="BC15" s="174" t="s">
        <v>361</v>
      </c>
      <c r="BD15" s="174" t="s">
        <v>361</v>
      </c>
      <c r="BE15" s="174" t="s">
        <v>361</v>
      </c>
      <c r="BF15" s="172"/>
      <c r="BJ15" s="52"/>
      <c r="BK15" s="52"/>
    </row>
    <row r="16" spans="23:63">
      <c r="W16" s="1"/>
      <c r="X16" s="424" t="s">
        <v>16</v>
      </c>
      <c r="Y16" s="425"/>
      <c r="Z16" s="59"/>
      <c r="AA16" s="59">
        <f>SUM(AA17:AA22)</f>
        <v>6539.2993330603122</v>
      </c>
      <c r="AB16" s="59">
        <f>SUM(AB17:AB22)</f>
        <v>7506.9220881606288</v>
      </c>
      <c r="AC16" s="59">
        <f t="shared" ref="AC16:BA16" si="3">SUM(AC17:AC22)</f>
        <v>7617.2931076973528</v>
      </c>
      <c r="AD16" s="59">
        <f t="shared" si="3"/>
        <v>10942.79702389353</v>
      </c>
      <c r="AE16" s="59">
        <f t="shared" si="3"/>
        <v>13443.461837094947</v>
      </c>
      <c r="AF16" s="59">
        <f t="shared" si="3"/>
        <v>17609.918599177116</v>
      </c>
      <c r="AG16" s="59">
        <f t="shared" si="3"/>
        <v>18258.177043160493</v>
      </c>
      <c r="AH16" s="59">
        <f t="shared" si="3"/>
        <v>19984.28288309768</v>
      </c>
      <c r="AI16" s="59">
        <f t="shared" si="3"/>
        <v>16568.476128945993</v>
      </c>
      <c r="AJ16" s="59">
        <f t="shared" si="3"/>
        <v>13118.064707488831</v>
      </c>
      <c r="AK16" s="59">
        <f t="shared" si="3"/>
        <v>11873.109881357886</v>
      </c>
      <c r="AL16" s="59">
        <f t="shared" si="3"/>
        <v>9878.4684342627679</v>
      </c>
      <c r="AM16" s="59">
        <f t="shared" si="3"/>
        <v>9199.4397103048377</v>
      </c>
      <c r="AN16" s="59">
        <f t="shared" si="3"/>
        <v>8854.2056268787856</v>
      </c>
      <c r="AO16" s="59">
        <f t="shared" si="3"/>
        <v>9216.6404835835983</v>
      </c>
      <c r="AP16" s="59">
        <f t="shared" si="3"/>
        <v>8623.351658842741</v>
      </c>
      <c r="AQ16" s="59">
        <f t="shared" si="3"/>
        <v>8998.775745927449</v>
      </c>
      <c r="AR16" s="59">
        <f t="shared" si="3"/>
        <v>7916.8495857216749</v>
      </c>
      <c r="AS16" s="59">
        <f t="shared" si="3"/>
        <v>5743.4047787878853</v>
      </c>
      <c r="AT16" s="59">
        <f t="shared" si="3"/>
        <v>4046.8721450282392</v>
      </c>
      <c r="AU16" s="59">
        <f t="shared" si="3"/>
        <v>4249.543703664267</v>
      </c>
      <c r="AV16" s="59">
        <f t="shared" si="3"/>
        <v>3755.4464923644923</v>
      </c>
      <c r="AW16" s="59">
        <f t="shared" si="3"/>
        <v>3436.3283067771986</v>
      </c>
      <c r="AX16" s="59">
        <f>SUM(AX17:AX22)</f>
        <v>3280.059307268129</v>
      </c>
      <c r="AY16" s="59">
        <f t="shared" si="3"/>
        <v>3361.4253074535918</v>
      </c>
      <c r="AZ16" s="59">
        <f t="shared" si="3"/>
        <v>3308.1046771154902</v>
      </c>
      <c r="BA16" s="59">
        <f t="shared" si="3"/>
        <v>3375.3293478526575</v>
      </c>
      <c r="BB16" s="59">
        <f t="shared" ref="BB16" si="4">SUM(BB17:BB22)</f>
        <v>3513.0338025646865</v>
      </c>
      <c r="BC16" s="59">
        <f>SUM(BC17:BC22)</f>
        <v>0</v>
      </c>
      <c r="BD16" s="59">
        <f t="shared" ref="BD16:BE16" si="5">SUM(BD17:BD22)</f>
        <v>0</v>
      </c>
      <c r="BE16" s="59">
        <f t="shared" si="5"/>
        <v>0</v>
      </c>
      <c r="BI16" s="52"/>
      <c r="BJ16" s="52"/>
    </row>
    <row r="17" spans="23:57">
      <c r="W17" s="1"/>
      <c r="X17" s="426"/>
      <c r="Y17" s="342" t="s">
        <v>336</v>
      </c>
      <c r="Z17" s="14"/>
      <c r="AA17" s="14">
        <v>1423.4313191740412</v>
      </c>
      <c r="AB17" s="14">
        <v>1648.1836327278372</v>
      </c>
      <c r="AC17" s="14">
        <v>1685.6423516534699</v>
      </c>
      <c r="AD17" s="14">
        <v>2434.8167301661233</v>
      </c>
      <c r="AE17" s="14">
        <v>2996.6975140506133</v>
      </c>
      <c r="AF17" s="14">
        <v>3933.1654871914297</v>
      </c>
      <c r="AG17" s="14">
        <v>4620.6895351792009</v>
      </c>
      <c r="AH17" s="14">
        <v>5803.9204889376351</v>
      </c>
      <c r="AI17" s="14">
        <v>5887.6350313287267</v>
      </c>
      <c r="AJ17" s="14">
        <v>6282.3805660741227</v>
      </c>
      <c r="AK17" s="14">
        <v>6771.4719610404945</v>
      </c>
      <c r="AL17" s="14">
        <v>5204.2758578653556</v>
      </c>
      <c r="AM17" s="14">
        <v>5186.6022711831438</v>
      </c>
      <c r="AN17" s="14">
        <v>5138.3584990482786</v>
      </c>
      <c r="AO17" s="14">
        <v>5433.2456075833979</v>
      </c>
      <c r="AP17" s="14">
        <v>4594.1136966449412</v>
      </c>
      <c r="AQ17" s="14">
        <v>4934.7855812000926</v>
      </c>
      <c r="AR17" s="14">
        <v>4432.8835937950025</v>
      </c>
      <c r="AS17" s="14">
        <v>3338.8950097896773</v>
      </c>
      <c r="AT17" s="14">
        <v>2109.0788710434817</v>
      </c>
      <c r="AU17" s="14">
        <v>2214.33318596243</v>
      </c>
      <c r="AV17" s="14">
        <v>1863.3271886046591</v>
      </c>
      <c r="AW17" s="14">
        <v>1624.1721536369046</v>
      </c>
      <c r="AX17" s="14">
        <v>1555.7323503258608</v>
      </c>
      <c r="AY17" s="14">
        <v>1616.8578402526341</v>
      </c>
      <c r="AZ17" s="14">
        <v>1582.2223403535763</v>
      </c>
      <c r="BA17" s="14">
        <v>1721.2705607226765</v>
      </c>
      <c r="BB17" s="14">
        <v>1847.8376777734577</v>
      </c>
      <c r="BC17" s="14" t="s">
        <v>361</v>
      </c>
      <c r="BD17" s="14" t="s">
        <v>361</v>
      </c>
      <c r="BE17" s="14" t="s">
        <v>361</v>
      </c>
    </row>
    <row r="18" spans="23:57">
      <c r="W18" s="1"/>
      <c r="X18" s="427"/>
      <c r="Y18" s="344" t="s">
        <v>337</v>
      </c>
      <c r="Z18" s="14"/>
      <c r="AA18" s="14">
        <v>4549.9385208708818</v>
      </c>
      <c r="AB18" s="14">
        <v>5268.3498662715474</v>
      </c>
      <c r="AC18" s="14">
        <v>5388.085090504992</v>
      </c>
      <c r="AD18" s="14">
        <v>7782.789575173877</v>
      </c>
      <c r="AE18" s="14">
        <v>9578.8179386755419</v>
      </c>
      <c r="AF18" s="14">
        <v>12572.198544511648</v>
      </c>
      <c r="AG18" s="14">
        <v>12249.339530097119</v>
      </c>
      <c r="AH18" s="14">
        <v>12251.37705950668</v>
      </c>
      <c r="AI18" s="14">
        <v>8790.9937642637251</v>
      </c>
      <c r="AJ18" s="14">
        <v>5009.2550271640739</v>
      </c>
      <c r="AK18" s="14">
        <v>3199.8497572023898</v>
      </c>
      <c r="AL18" s="14">
        <v>3177.632953861073</v>
      </c>
      <c r="AM18" s="14">
        <v>2552.0310004000135</v>
      </c>
      <c r="AN18" s="14">
        <v>2313.9571521052962</v>
      </c>
      <c r="AO18" s="14">
        <v>2496.2521577619618</v>
      </c>
      <c r="AP18" s="14">
        <v>2814.5689959275555</v>
      </c>
      <c r="AQ18" s="14">
        <v>2792.6567707804907</v>
      </c>
      <c r="AR18" s="14">
        <v>2377.1678167157852</v>
      </c>
      <c r="AS18" s="14">
        <v>1648.1451743999996</v>
      </c>
      <c r="AT18" s="14">
        <v>1420.4247963283594</v>
      </c>
      <c r="AU18" s="14">
        <v>1720.6851744000003</v>
      </c>
      <c r="AV18" s="14">
        <v>1605.3651743999997</v>
      </c>
      <c r="AW18" s="14">
        <v>1583.0451744</v>
      </c>
      <c r="AX18" s="14">
        <v>1517.9451743999998</v>
      </c>
      <c r="AY18" s="14">
        <v>1536.5451744</v>
      </c>
      <c r="AZ18" s="14">
        <v>1517.0151744</v>
      </c>
      <c r="BA18" s="14">
        <v>1464.9351850430098</v>
      </c>
      <c r="BB18" s="14">
        <v>1483.8513887325805</v>
      </c>
      <c r="BC18" s="14" t="s">
        <v>361</v>
      </c>
      <c r="BD18" s="14" t="s">
        <v>361</v>
      </c>
      <c r="BE18" s="14" t="s">
        <v>361</v>
      </c>
    </row>
    <row r="19" spans="23:57">
      <c r="W19" s="1"/>
      <c r="X19" s="427"/>
      <c r="Y19" s="342" t="s">
        <v>338</v>
      </c>
      <c r="Z19" s="14"/>
      <c r="AA19" s="14">
        <v>330.91847619047621</v>
      </c>
      <c r="AB19" s="14">
        <v>383.16876190476194</v>
      </c>
      <c r="AC19" s="14">
        <v>391.87714285714287</v>
      </c>
      <c r="AD19" s="14">
        <v>566.04476190476191</v>
      </c>
      <c r="AE19" s="14">
        <v>696.67047619047628</v>
      </c>
      <c r="AF19" s="14">
        <v>914.38</v>
      </c>
      <c r="AG19" s="14">
        <v>1206.7599999999998</v>
      </c>
      <c r="AH19" s="14">
        <v>1685.26</v>
      </c>
      <c r="AI19" s="14">
        <v>1645.7600000000002</v>
      </c>
      <c r="AJ19" s="14">
        <v>1569.921</v>
      </c>
      <c r="AK19" s="14">
        <v>1661.28</v>
      </c>
      <c r="AL19" s="14">
        <v>1329.9640000000002</v>
      </c>
      <c r="AM19" s="14">
        <v>1257.3040000000001</v>
      </c>
      <c r="AN19" s="14">
        <v>1211.5829999999999</v>
      </c>
      <c r="AO19" s="14">
        <v>1086.037</v>
      </c>
      <c r="AP19" s="14">
        <v>1040.597</v>
      </c>
      <c r="AQ19" s="14">
        <v>1091.28648</v>
      </c>
      <c r="AR19" s="14">
        <v>976.84460999999999</v>
      </c>
      <c r="AS19" s="14">
        <v>648.96199999999999</v>
      </c>
      <c r="AT19" s="14">
        <v>458.69399999999985</v>
      </c>
      <c r="AU19" s="14">
        <v>248.41200000000001</v>
      </c>
      <c r="AV19" s="14">
        <v>206.45000000000002</v>
      </c>
      <c r="AW19" s="14">
        <v>147.62800000000001</v>
      </c>
      <c r="AX19" s="14">
        <v>110.79899999999999</v>
      </c>
      <c r="AY19" s="14">
        <v>107.37300000000002</v>
      </c>
      <c r="AZ19" s="14">
        <v>114.58500000000001</v>
      </c>
      <c r="BA19" s="759">
        <v>97.105001315251002</v>
      </c>
      <c r="BB19" s="759">
        <v>77.660500770881768</v>
      </c>
      <c r="BC19" s="14" t="s">
        <v>361</v>
      </c>
      <c r="BD19" s="14" t="s">
        <v>361</v>
      </c>
      <c r="BE19" s="14" t="s">
        <v>361</v>
      </c>
    </row>
    <row r="20" spans="23:57">
      <c r="W20" s="1"/>
      <c r="X20" s="427"/>
      <c r="Y20" s="342" t="s">
        <v>334</v>
      </c>
      <c r="Z20" s="14"/>
      <c r="AA20" s="759">
        <v>31.349551817142864</v>
      </c>
      <c r="AB20" s="759">
        <v>36.299481051428579</v>
      </c>
      <c r="AC20" s="759">
        <v>37.124469257142863</v>
      </c>
      <c r="AD20" s="759">
        <v>53.624233371428581</v>
      </c>
      <c r="AE20" s="759">
        <v>65.999056457142871</v>
      </c>
      <c r="AF20" s="759">
        <v>86.623761600000009</v>
      </c>
      <c r="AG20" s="759">
        <v>83.564493030000008</v>
      </c>
      <c r="AH20" s="14">
        <v>155.47203314999999</v>
      </c>
      <c r="AI20" s="14">
        <v>170.73556505999997</v>
      </c>
      <c r="AJ20" s="14">
        <v>213.26413059000001</v>
      </c>
      <c r="AK20" s="14">
        <v>214.09925130000002</v>
      </c>
      <c r="AL20" s="14">
        <v>143.71019599500002</v>
      </c>
      <c r="AM20" s="14">
        <v>181.6312546476</v>
      </c>
      <c r="AN20" s="14">
        <v>168.05832858720001</v>
      </c>
      <c r="AO20" s="14">
        <v>179.20095742800001</v>
      </c>
      <c r="AP20" s="14">
        <v>152.02520950049998</v>
      </c>
      <c r="AQ20" s="14">
        <v>157.5987248232</v>
      </c>
      <c r="AR20" s="14">
        <v>106.94475620499857</v>
      </c>
      <c r="AS20" s="759">
        <v>83.498187482089094</v>
      </c>
      <c r="AT20" s="759">
        <v>39.3215491405386</v>
      </c>
      <c r="AU20" s="759">
        <v>46.499902434000006</v>
      </c>
      <c r="AV20" s="759">
        <v>59.124586382099992</v>
      </c>
      <c r="AW20" s="759">
        <v>68.215217988985685</v>
      </c>
      <c r="AX20" s="759">
        <v>75.629352581999996</v>
      </c>
      <c r="AY20" s="759">
        <v>89.736041879099957</v>
      </c>
      <c r="AZ20" s="759">
        <v>86.457609775786594</v>
      </c>
      <c r="BA20" s="759">
        <v>71.211340984783448</v>
      </c>
      <c r="BB20" s="759">
        <v>84.15648569302202</v>
      </c>
      <c r="BC20" s="14" t="s">
        <v>361</v>
      </c>
      <c r="BD20" s="14" t="s">
        <v>361</v>
      </c>
      <c r="BE20" s="14" t="s">
        <v>361</v>
      </c>
    </row>
    <row r="21" spans="23:57">
      <c r="W21" s="1"/>
      <c r="X21" s="426"/>
      <c r="Y21" s="428" t="s">
        <v>339</v>
      </c>
      <c r="Z21" s="93"/>
      <c r="AA21" s="11" t="s">
        <v>361</v>
      </c>
      <c r="AB21" s="11" t="s">
        <v>361</v>
      </c>
      <c r="AC21" s="11" t="s">
        <v>361</v>
      </c>
      <c r="AD21" s="11" t="s">
        <v>361</v>
      </c>
      <c r="AE21" s="11" t="s">
        <v>361</v>
      </c>
      <c r="AF21" s="11" t="s">
        <v>361</v>
      </c>
      <c r="AG21" s="11" t="s">
        <v>361</v>
      </c>
      <c r="AH21" s="11" t="s">
        <v>361</v>
      </c>
      <c r="AI21" s="11" t="s">
        <v>361</v>
      </c>
      <c r="AJ21" s="11" t="s">
        <v>361</v>
      </c>
      <c r="AK21" s="11" t="s">
        <v>361</v>
      </c>
      <c r="AL21" s="11" t="s">
        <v>361</v>
      </c>
      <c r="AM21" s="25">
        <v>3.914399345942874E-2</v>
      </c>
      <c r="AN21" s="25">
        <v>9.7045125215709724E-2</v>
      </c>
      <c r="AO21" s="25">
        <v>0.16906324307742576</v>
      </c>
      <c r="AP21" s="25">
        <v>0.28886270200039665</v>
      </c>
      <c r="AQ21" s="25">
        <v>0.63371883242693272</v>
      </c>
      <c r="AR21" s="3">
        <v>1.3873828126652086</v>
      </c>
      <c r="AS21" s="3">
        <v>2.3156910986809169</v>
      </c>
      <c r="AT21" s="3">
        <v>3.1313910456993637</v>
      </c>
      <c r="AU21" s="3">
        <v>4.3377887767085701</v>
      </c>
      <c r="AV21" s="3">
        <v>5.9351216627646517</v>
      </c>
      <c r="AW21" s="11" t="s">
        <v>361</v>
      </c>
      <c r="AX21" s="3">
        <v>10.361025748108249</v>
      </c>
      <c r="AY21" s="3">
        <v>9.0012734043159206</v>
      </c>
      <c r="AZ21" s="3">
        <v>7.8245525861269023</v>
      </c>
      <c r="BA21" s="3">
        <v>20.80725978693663</v>
      </c>
      <c r="BB21" s="3">
        <v>19.527749594744357</v>
      </c>
      <c r="BC21" s="11" t="s">
        <v>361</v>
      </c>
      <c r="BD21" s="11" t="s">
        <v>361</v>
      </c>
      <c r="BE21" s="11" t="s">
        <v>361</v>
      </c>
    </row>
    <row r="22" spans="23:57">
      <c r="W22" s="1"/>
      <c r="X22" s="429"/>
      <c r="Y22" s="342" t="s">
        <v>340</v>
      </c>
      <c r="Z22" s="11"/>
      <c r="AA22" s="11">
        <v>203.66146500777003</v>
      </c>
      <c r="AB22" s="11">
        <v>170.92034620505461</v>
      </c>
      <c r="AC22" s="11">
        <v>114.5640534246054</v>
      </c>
      <c r="AD22" s="11">
        <v>105.5217232773396</v>
      </c>
      <c r="AE22" s="11">
        <v>105.27685172117191</v>
      </c>
      <c r="AF22" s="11">
        <v>103.55080587403862</v>
      </c>
      <c r="AG22" s="3">
        <v>97.82348485417198</v>
      </c>
      <c r="AH22" s="3">
        <v>88.253301503366998</v>
      </c>
      <c r="AI22" s="3">
        <v>73.351768293540019</v>
      </c>
      <c r="AJ22" s="3">
        <v>43.243983660636005</v>
      </c>
      <c r="AK22" s="3">
        <v>26.408911815000003</v>
      </c>
      <c r="AL22" s="3">
        <v>22.885426541340006</v>
      </c>
      <c r="AM22" s="3">
        <v>21.832040080620008</v>
      </c>
      <c r="AN22" s="3">
        <v>22.151602012795198</v>
      </c>
      <c r="AO22" s="3">
        <v>21.735697567161605</v>
      </c>
      <c r="AP22" s="3">
        <v>21.757894067745006</v>
      </c>
      <c r="AQ22" s="3">
        <v>21.814470291239999</v>
      </c>
      <c r="AR22" s="3">
        <v>21.621426193224003</v>
      </c>
      <c r="AS22" s="3">
        <v>21.588716017439999</v>
      </c>
      <c r="AT22" s="3">
        <v>16.221537470160001</v>
      </c>
      <c r="AU22" s="3">
        <v>15.275652091128</v>
      </c>
      <c r="AV22" s="3">
        <v>15.24442131496944</v>
      </c>
      <c r="AW22" s="3">
        <v>13.26776075130825</v>
      </c>
      <c r="AX22" s="3">
        <v>9.5924042121599999</v>
      </c>
      <c r="AY22" s="3">
        <v>1.9119775175424001</v>
      </c>
      <c r="AZ22" s="11" t="s">
        <v>361</v>
      </c>
      <c r="BA22" s="11" t="s">
        <v>361</v>
      </c>
      <c r="BB22" s="11" t="s">
        <v>361</v>
      </c>
      <c r="BC22" s="11" t="s">
        <v>361</v>
      </c>
      <c r="BD22" s="11" t="s">
        <v>361</v>
      </c>
      <c r="BE22" s="11" t="s">
        <v>361</v>
      </c>
    </row>
    <row r="23" spans="23:57" ht="14.25" customHeight="1">
      <c r="W23" s="1"/>
      <c r="X23" s="430" t="s">
        <v>143</v>
      </c>
      <c r="Y23" s="431"/>
      <c r="Z23" s="72"/>
      <c r="AA23" s="72">
        <f>SUM(AA24:AA29)</f>
        <v>12850.069876123966</v>
      </c>
      <c r="AB23" s="72">
        <f>SUM(AB24:AB29)</f>
        <v>14206.042348977287</v>
      </c>
      <c r="AC23" s="72">
        <f t="shared" ref="AC23:BA23" si="6">SUM(AC24:AC29)</f>
        <v>15635.824676234235</v>
      </c>
      <c r="AD23" s="72">
        <f t="shared" si="6"/>
        <v>15701.970570462505</v>
      </c>
      <c r="AE23" s="72">
        <f t="shared" si="6"/>
        <v>15019.955788766003</v>
      </c>
      <c r="AF23" s="72">
        <f t="shared" si="6"/>
        <v>16447.524694550535</v>
      </c>
      <c r="AG23" s="72">
        <f t="shared" si="6"/>
        <v>17022.187764473412</v>
      </c>
      <c r="AH23" s="72">
        <f t="shared" si="6"/>
        <v>14510.540478356032</v>
      </c>
      <c r="AI23" s="72">
        <f t="shared" si="6"/>
        <v>13224.101247799888</v>
      </c>
      <c r="AJ23" s="72">
        <f t="shared" si="6"/>
        <v>9176.6166900014632</v>
      </c>
      <c r="AK23" s="72">
        <f t="shared" si="6"/>
        <v>7031.3589307549009</v>
      </c>
      <c r="AL23" s="72">
        <f t="shared" si="6"/>
        <v>6066.0167800018462</v>
      </c>
      <c r="AM23" s="72">
        <f t="shared" si="6"/>
        <v>5735.4807991064208</v>
      </c>
      <c r="AN23" s="72">
        <f t="shared" si="6"/>
        <v>5406.3108216924829</v>
      </c>
      <c r="AO23" s="72">
        <f t="shared" si="6"/>
        <v>5258.7023289238077</v>
      </c>
      <c r="AP23" s="72">
        <f t="shared" si="6"/>
        <v>5053.0064154062857</v>
      </c>
      <c r="AQ23" s="72">
        <f t="shared" si="6"/>
        <v>5228.9023176758474</v>
      </c>
      <c r="AR23" s="72">
        <f t="shared" si="6"/>
        <v>4733.4516098271279</v>
      </c>
      <c r="AS23" s="72">
        <f t="shared" si="6"/>
        <v>4177.1687224711586</v>
      </c>
      <c r="AT23" s="72">
        <f t="shared" si="6"/>
        <v>2446.6334261602306</v>
      </c>
      <c r="AU23" s="72">
        <f t="shared" si="6"/>
        <v>2423.8716471637822</v>
      </c>
      <c r="AV23" s="72">
        <f t="shared" si="6"/>
        <v>2247.6427253141865</v>
      </c>
      <c r="AW23" s="72">
        <f t="shared" si="6"/>
        <v>2234.5432822934995</v>
      </c>
      <c r="AX23" s="72">
        <f t="shared" si="6"/>
        <v>2101.8130508240447</v>
      </c>
      <c r="AY23" s="72">
        <f t="shared" si="6"/>
        <v>2065.067148633912</v>
      </c>
      <c r="AZ23" s="72">
        <f t="shared" si="6"/>
        <v>2152.7127107988936</v>
      </c>
      <c r="BA23" s="72">
        <f t="shared" si="6"/>
        <v>2237.4343184199297</v>
      </c>
      <c r="BB23" s="72">
        <f t="shared" ref="BB23:BE23" si="7">SUM(BB24:BB29)</f>
        <v>2135.1473783721167</v>
      </c>
      <c r="BC23" s="72">
        <f t="shared" si="7"/>
        <v>0</v>
      </c>
      <c r="BD23" s="72">
        <f t="shared" si="7"/>
        <v>0</v>
      </c>
      <c r="BE23" s="72">
        <f t="shared" si="7"/>
        <v>0</v>
      </c>
    </row>
    <row r="24" spans="23:57">
      <c r="W24" s="1"/>
      <c r="X24" s="432"/>
      <c r="Y24" s="342" t="s">
        <v>341</v>
      </c>
      <c r="Z24" s="11"/>
      <c r="AA24" s="11">
        <v>701.5724160000002</v>
      </c>
      <c r="AB24" s="11">
        <v>665.65603200000021</v>
      </c>
      <c r="AC24" s="11">
        <v>702.86015999999995</v>
      </c>
      <c r="AD24" s="11">
        <v>763.63492800000006</v>
      </c>
      <c r="AE24" s="11">
        <v>790.83441600000015</v>
      </c>
      <c r="AF24" s="11">
        <v>801.58324800000003</v>
      </c>
      <c r="AG24" s="11">
        <v>817.92355199999997</v>
      </c>
      <c r="AH24" s="11">
        <v>821.54510400000004</v>
      </c>
      <c r="AI24" s="11">
        <v>825.73847999999998</v>
      </c>
      <c r="AJ24" s="11">
        <v>824.87917610958914</v>
      </c>
      <c r="AK24" s="11">
        <v>814.51358400000015</v>
      </c>
      <c r="AL24" s="11">
        <v>807.92803200000003</v>
      </c>
      <c r="AM24" s="11">
        <v>829.26153600000009</v>
      </c>
      <c r="AN24" s="11">
        <v>806.95128</v>
      </c>
      <c r="AO24" s="11">
        <v>852.16003200000011</v>
      </c>
      <c r="AP24" s="11">
        <v>867.333888</v>
      </c>
      <c r="AQ24" s="11">
        <v>881.83145231702258</v>
      </c>
      <c r="AR24" s="11">
        <v>874.53226314541689</v>
      </c>
      <c r="AS24" s="11">
        <v>873.15782194900066</v>
      </c>
      <c r="AT24" s="11">
        <v>864.61516320330816</v>
      </c>
      <c r="AU24" s="11">
        <v>825.01216910820119</v>
      </c>
      <c r="AV24" s="11">
        <v>831.99852468090978</v>
      </c>
      <c r="AW24" s="11">
        <v>854.53257077325986</v>
      </c>
      <c r="AX24" s="11">
        <v>855.36322866988291</v>
      </c>
      <c r="AY24" s="11">
        <v>853.57616561268094</v>
      </c>
      <c r="AZ24" s="11">
        <v>886.95029587319084</v>
      </c>
      <c r="BA24" s="11">
        <v>868.23974158511385</v>
      </c>
      <c r="BB24" s="11">
        <v>865.65446356995187</v>
      </c>
      <c r="BC24" s="11" t="s">
        <v>361</v>
      </c>
      <c r="BD24" s="11" t="s">
        <v>361</v>
      </c>
      <c r="BE24" s="11" t="s">
        <v>361</v>
      </c>
    </row>
    <row r="25" spans="23:57">
      <c r="W25" s="1"/>
      <c r="X25" s="432"/>
      <c r="Y25" s="344" t="s">
        <v>342</v>
      </c>
      <c r="Z25" s="11"/>
      <c r="AA25" s="11">
        <v>8112.4679999999998</v>
      </c>
      <c r="AB25" s="11">
        <v>9066.8760000000002</v>
      </c>
      <c r="AC25" s="11">
        <v>10021.284000000001</v>
      </c>
      <c r="AD25" s="11">
        <v>10021.284000000001</v>
      </c>
      <c r="AE25" s="11">
        <v>9544.0800000000017</v>
      </c>
      <c r="AF25" s="11">
        <v>10498.487999999999</v>
      </c>
      <c r="AG25" s="11">
        <v>11235.839999999998</v>
      </c>
      <c r="AH25" s="11">
        <v>9978.6479999999992</v>
      </c>
      <c r="AI25" s="11">
        <v>8822.4600000000009</v>
      </c>
      <c r="AJ25" s="11">
        <v>4857.0382092050213</v>
      </c>
      <c r="AK25" s="11">
        <v>2909.6902092050195</v>
      </c>
      <c r="AL25" s="11">
        <v>2123.5204518828459</v>
      </c>
      <c r="AM25" s="11">
        <v>1617.1801506276149</v>
      </c>
      <c r="AN25" s="11">
        <v>1379.8712635983259</v>
      </c>
      <c r="AO25" s="11">
        <v>1178.9975397489557</v>
      </c>
      <c r="AP25" s="11">
        <v>899.41802510460252</v>
      </c>
      <c r="AQ25" s="11">
        <v>966.94103598326433</v>
      </c>
      <c r="AR25" s="11">
        <v>879.95309748953923</v>
      </c>
      <c r="AS25" s="11">
        <v>828.10744769874634</v>
      </c>
      <c r="AT25" s="11">
        <v>711.14535564853531</v>
      </c>
      <c r="AU25" s="11">
        <v>622.22535564853592</v>
      </c>
      <c r="AV25" s="11">
        <v>706.58535564853537</v>
      </c>
      <c r="AW25" s="11">
        <v>718.89735564853618</v>
      </c>
      <c r="AX25" s="11">
        <v>642.74535564853568</v>
      </c>
      <c r="AY25" s="11">
        <v>601.70535564853571</v>
      </c>
      <c r="AZ25" s="11">
        <v>610.0957556485364</v>
      </c>
      <c r="BA25" s="11">
        <v>655.37655564853571</v>
      </c>
      <c r="BB25" s="11">
        <v>619.9453556485355</v>
      </c>
      <c r="BC25" s="11" t="s">
        <v>361</v>
      </c>
      <c r="BD25" s="11" t="s">
        <v>361</v>
      </c>
      <c r="BE25" s="11" t="s">
        <v>361</v>
      </c>
    </row>
    <row r="26" spans="23:57">
      <c r="W26" s="1"/>
      <c r="X26" s="432"/>
      <c r="Y26" s="405" t="s">
        <v>335</v>
      </c>
      <c r="Z26" s="14"/>
      <c r="AA26" s="14">
        <v>146.54270597127743</v>
      </c>
      <c r="AB26" s="14">
        <v>126.43688586545731</v>
      </c>
      <c r="AC26" s="14">
        <v>107.02040816326532</v>
      </c>
      <c r="AD26" s="14">
        <v>112.39153439153439</v>
      </c>
      <c r="AE26" s="14">
        <v>109.17460317460318</v>
      </c>
      <c r="AF26" s="14">
        <v>114</v>
      </c>
      <c r="AG26" s="14">
        <v>136.80000000000001</v>
      </c>
      <c r="AH26" s="14">
        <v>182.4</v>
      </c>
      <c r="AI26" s="14">
        <v>387.6</v>
      </c>
      <c r="AJ26" s="14">
        <v>615.6</v>
      </c>
      <c r="AK26" s="14">
        <v>980.4</v>
      </c>
      <c r="AL26" s="14">
        <v>1094.4000000000001</v>
      </c>
      <c r="AM26" s="14">
        <v>1071.5999999999999</v>
      </c>
      <c r="AN26" s="14">
        <v>1073.7246928870293</v>
      </c>
      <c r="AO26" s="14">
        <v>1059.8861422594143</v>
      </c>
      <c r="AP26" s="14">
        <v>1104.0456401673639</v>
      </c>
      <c r="AQ26" s="14">
        <v>1040.8667447698745</v>
      </c>
      <c r="AR26" s="14">
        <v>1039.2049205020921</v>
      </c>
      <c r="AS26" s="14">
        <v>622.44000000000005</v>
      </c>
      <c r="AT26" s="14">
        <v>228</v>
      </c>
      <c r="AU26" s="14">
        <v>293.73239999999998</v>
      </c>
      <c r="AV26" s="14">
        <v>182.4</v>
      </c>
      <c r="AW26" s="14">
        <v>182.4</v>
      </c>
      <c r="AX26" s="14">
        <v>159.6</v>
      </c>
      <c r="AY26" s="14">
        <v>182.4</v>
      </c>
      <c r="AZ26" s="14">
        <v>228</v>
      </c>
      <c r="BA26" s="14">
        <v>314.64</v>
      </c>
      <c r="BB26" s="14">
        <v>246.24000000000004</v>
      </c>
      <c r="BC26" s="14" t="s">
        <v>361</v>
      </c>
      <c r="BD26" s="14" t="s">
        <v>361</v>
      </c>
      <c r="BE26" s="14" t="s">
        <v>361</v>
      </c>
    </row>
    <row r="27" spans="23:57">
      <c r="W27" s="1"/>
      <c r="X27" s="432"/>
      <c r="Y27" s="405" t="s">
        <v>330</v>
      </c>
      <c r="Z27" s="14"/>
      <c r="AA27" s="14">
        <v>309.08672287996046</v>
      </c>
      <c r="AB27" s="14">
        <v>345.44986674819108</v>
      </c>
      <c r="AC27" s="14">
        <v>381.81301061642176</v>
      </c>
      <c r="AD27" s="14">
        <v>381.81301061642176</v>
      </c>
      <c r="AE27" s="14">
        <v>363.63143868230645</v>
      </c>
      <c r="AF27" s="14">
        <v>399.99458255053707</v>
      </c>
      <c r="AG27" s="14">
        <v>429.41845247341388</v>
      </c>
      <c r="AH27" s="14">
        <v>529.88919035603283</v>
      </c>
      <c r="AI27" s="14">
        <v>533.46666379988676</v>
      </c>
      <c r="AJ27" s="14">
        <v>551.67430148685253</v>
      </c>
      <c r="AK27" s="14">
        <v>628.71282554988102</v>
      </c>
      <c r="AL27" s="14">
        <v>463.75076011900035</v>
      </c>
      <c r="AM27" s="14">
        <v>493.96513327880575</v>
      </c>
      <c r="AN27" s="14">
        <v>516.44690280712837</v>
      </c>
      <c r="AO27" s="14">
        <v>587.95071971543689</v>
      </c>
      <c r="AP27" s="14">
        <v>540.20721733431947</v>
      </c>
      <c r="AQ27" s="14">
        <v>463.35255030968517</v>
      </c>
      <c r="AR27" s="14">
        <v>430.60346807507943</v>
      </c>
      <c r="AS27" s="14">
        <v>328.61800191316979</v>
      </c>
      <c r="AT27" s="14">
        <v>210.92295218847789</v>
      </c>
      <c r="AU27" s="14">
        <v>224.78611040704504</v>
      </c>
      <c r="AV27" s="14">
        <v>196.49758447274104</v>
      </c>
      <c r="AW27" s="14">
        <v>183.54560330370327</v>
      </c>
      <c r="AX27" s="14">
        <v>181.46430338562618</v>
      </c>
      <c r="AY27" s="14">
        <v>174.75512481269493</v>
      </c>
      <c r="AZ27" s="14">
        <v>183.9720882131663</v>
      </c>
      <c r="BA27" s="14">
        <v>192.14661087866108</v>
      </c>
      <c r="BB27" s="14">
        <v>199.94661087866109</v>
      </c>
      <c r="BC27" s="14" t="s">
        <v>361</v>
      </c>
      <c r="BD27" s="14" t="s">
        <v>361</v>
      </c>
      <c r="BE27" s="14" t="s">
        <v>361</v>
      </c>
    </row>
    <row r="28" spans="23:57">
      <c r="W28" s="1"/>
      <c r="X28" s="432"/>
      <c r="Y28" s="342" t="s">
        <v>334</v>
      </c>
      <c r="Z28" s="14"/>
      <c r="AA28" s="14">
        <v>109.61821309090909</v>
      </c>
      <c r="AB28" s="14">
        <v>122.51447345454545</v>
      </c>
      <c r="AC28" s="14">
        <v>135.41073381818182</v>
      </c>
      <c r="AD28" s="14">
        <v>135.41073381818182</v>
      </c>
      <c r="AE28" s="14">
        <v>128.96260363636364</v>
      </c>
      <c r="AF28" s="14">
        <v>141.85886400000001</v>
      </c>
      <c r="AG28" s="14">
        <v>412.20576</v>
      </c>
      <c r="AH28" s="14">
        <v>535.65818400000001</v>
      </c>
      <c r="AI28" s="14">
        <v>648.43610399999989</v>
      </c>
      <c r="AJ28" s="14">
        <v>868.22500319999983</v>
      </c>
      <c r="AK28" s="14">
        <v>877.24231200000008</v>
      </c>
      <c r="AL28" s="14">
        <v>824.01753599999984</v>
      </c>
      <c r="AM28" s="14">
        <v>902.67397919999996</v>
      </c>
      <c r="AN28" s="14">
        <v>854.11668239999983</v>
      </c>
      <c r="AO28" s="14">
        <v>850.10789520000003</v>
      </c>
      <c r="AP28" s="14">
        <v>711.7616448</v>
      </c>
      <c r="AQ28" s="14">
        <v>572.43453429599992</v>
      </c>
      <c r="AR28" s="14">
        <v>365.50986061500015</v>
      </c>
      <c r="AS28" s="14">
        <v>295.92545091024112</v>
      </c>
      <c r="AT28" s="14">
        <v>199.38995511990908</v>
      </c>
      <c r="AU28" s="14">
        <v>268.87561199999993</v>
      </c>
      <c r="AV28" s="14">
        <v>197.92126051200003</v>
      </c>
      <c r="AW28" s="14">
        <v>172.04775256799999</v>
      </c>
      <c r="AX28" s="14">
        <v>169.84416311999996</v>
      </c>
      <c r="AY28" s="14">
        <v>191.07050255999999</v>
      </c>
      <c r="AZ28" s="14">
        <v>191.25457106400009</v>
      </c>
      <c r="BA28" s="14">
        <v>156.59781138393578</v>
      </c>
      <c r="BB28" s="14">
        <v>162.66294903600007</v>
      </c>
      <c r="BC28" s="14" t="s">
        <v>361</v>
      </c>
      <c r="BD28" s="14" t="s">
        <v>361</v>
      </c>
      <c r="BE28" s="14" t="s">
        <v>361</v>
      </c>
    </row>
    <row r="29" spans="23:57" ht="13.5" customHeight="1">
      <c r="W29" s="1"/>
      <c r="X29" s="433"/>
      <c r="Y29" s="342" t="s">
        <v>343</v>
      </c>
      <c r="Z29" s="11"/>
      <c r="AA29" s="11">
        <v>3470.7818181818179</v>
      </c>
      <c r="AB29" s="11">
        <v>3879.1090909090917</v>
      </c>
      <c r="AC29" s="11">
        <v>4287.4363636363641</v>
      </c>
      <c r="AD29" s="11">
        <v>4287.4363636363641</v>
      </c>
      <c r="AE29" s="11">
        <v>4083.2727272727275</v>
      </c>
      <c r="AF29" s="11">
        <v>4491.6000000000004</v>
      </c>
      <c r="AG29" s="11">
        <v>3990</v>
      </c>
      <c r="AH29" s="11">
        <v>2462.4</v>
      </c>
      <c r="AI29" s="11">
        <v>2006.4</v>
      </c>
      <c r="AJ29" s="11">
        <v>1459.2</v>
      </c>
      <c r="AK29" s="11">
        <v>820.8</v>
      </c>
      <c r="AL29" s="11">
        <v>752.4</v>
      </c>
      <c r="AM29" s="11">
        <v>820.8</v>
      </c>
      <c r="AN29" s="11">
        <v>775.2</v>
      </c>
      <c r="AO29" s="11">
        <v>729.6</v>
      </c>
      <c r="AP29" s="11">
        <v>930.2399999999999</v>
      </c>
      <c r="AQ29" s="11">
        <v>1303.4760000000001</v>
      </c>
      <c r="AR29" s="11">
        <v>1143.6479999999999</v>
      </c>
      <c r="AS29" s="11">
        <v>1228.92</v>
      </c>
      <c r="AT29" s="11">
        <v>232.55999999999997</v>
      </c>
      <c r="AU29" s="11">
        <v>189.24000000000004</v>
      </c>
      <c r="AV29" s="11">
        <v>132.24</v>
      </c>
      <c r="AW29" s="11">
        <v>123.12000000000002</v>
      </c>
      <c r="AX29" s="3">
        <v>92.796000000000006</v>
      </c>
      <c r="AY29" s="3">
        <v>61.560000000000009</v>
      </c>
      <c r="AZ29" s="3">
        <v>52.439999999999991</v>
      </c>
      <c r="BA29" s="3">
        <v>50.433598923683164</v>
      </c>
      <c r="BB29" s="3">
        <v>40.697999238967896</v>
      </c>
      <c r="BC29" s="11" t="s">
        <v>361</v>
      </c>
      <c r="BD29" s="11" t="s">
        <v>361</v>
      </c>
      <c r="BE29" s="11" t="s">
        <v>361</v>
      </c>
    </row>
    <row r="30" spans="23:57" ht="14.25" customHeight="1">
      <c r="W30" s="1"/>
      <c r="X30" s="378" t="s">
        <v>144</v>
      </c>
      <c r="Y30" s="434"/>
      <c r="Z30" s="115"/>
      <c r="AA30" s="761">
        <f>SUM(AA31:AA33)</f>
        <v>32.609853866894952</v>
      </c>
      <c r="AB30" s="762">
        <f>SUM(AB31:AB33)</f>
        <v>32.609853866894952</v>
      </c>
      <c r="AC30" s="762">
        <f>SUM(AC31:AC33)</f>
        <v>32.609853866894952</v>
      </c>
      <c r="AD30" s="762">
        <f t="shared" ref="AD30:BA30" si="8">SUM(AD31:AD33)</f>
        <v>43.479805155859943</v>
      </c>
      <c r="AE30" s="762">
        <f t="shared" si="8"/>
        <v>76.089659022754901</v>
      </c>
      <c r="AF30" s="105">
        <f t="shared" si="8"/>
        <v>201.09409884585213</v>
      </c>
      <c r="AG30" s="105">
        <f t="shared" si="8"/>
        <v>192.55413105106322</v>
      </c>
      <c r="AH30" s="105">
        <f t="shared" si="8"/>
        <v>171.05935042516234</v>
      </c>
      <c r="AI30" s="105">
        <f t="shared" si="8"/>
        <v>188.13466808746665</v>
      </c>
      <c r="AJ30" s="105">
        <f t="shared" si="8"/>
        <v>315.26917107369837</v>
      </c>
      <c r="AK30" s="105">
        <f t="shared" si="8"/>
        <v>285.77261607893388</v>
      </c>
      <c r="AL30" s="105">
        <f t="shared" si="8"/>
        <v>294.81291048766207</v>
      </c>
      <c r="AM30" s="105">
        <f t="shared" si="8"/>
        <v>371.48283306236584</v>
      </c>
      <c r="AN30" s="105">
        <f t="shared" si="8"/>
        <v>416.09627155908129</v>
      </c>
      <c r="AO30" s="105">
        <f t="shared" si="8"/>
        <v>486.03833940564016</v>
      </c>
      <c r="AP30" s="105">
        <f t="shared" si="8"/>
        <v>1471.7527115608</v>
      </c>
      <c r="AQ30" s="105">
        <f t="shared" si="8"/>
        <v>1401.3137439505406</v>
      </c>
      <c r="AR30" s="105">
        <f t="shared" si="8"/>
        <v>1586.79745628361</v>
      </c>
      <c r="AS30" s="105">
        <f t="shared" si="8"/>
        <v>1481.039653866997</v>
      </c>
      <c r="AT30" s="105">
        <f t="shared" si="8"/>
        <v>1354.1553975192694</v>
      </c>
      <c r="AU30" s="105">
        <f t="shared" si="8"/>
        <v>1539.7414715489335</v>
      </c>
      <c r="AV30" s="105">
        <f t="shared" si="8"/>
        <v>1800.37996890664</v>
      </c>
      <c r="AW30" s="105">
        <f t="shared" si="8"/>
        <v>1511.8522493828877</v>
      </c>
      <c r="AX30" s="105">
        <f t="shared" si="8"/>
        <v>1617.2373656739449</v>
      </c>
      <c r="AY30" s="105">
        <f t="shared" si="8"/>
        <v>1122.8673385696302</v>
      </c>
      <c r="AZ30" s="105">
        <f t="shared" si="8"/>
        <v>571.03108219650824</v>
      </c>
      <c r="BA30" s="105">
        <f t="shared" si="8"/>
        <v>634.43528411853686</v>
      </c>
      <c r="BB30" s="105">
        <f t="shared" ref="BB30:BE30" si="9">SUM(BB31:BB33)</f>
        <v>449.77529760978155</v>
      </c>
      <c r="BC30" s="105">
        <f t="shared" si="9"/>
        <v>0</v>
      </c>
      <c r="BD30" s="105">
        <f t="shared" si="9"/>
        <v>0</v>
      </c>
      <c r="BE30" s="105">
        <f t="shared" si="9"/>
        <v>0</v>
      </c>
    </row>
    <row r="31" spans="23:57" ht="14.25" customHeight="1">
      <c r="W31" s="1"/>
      <c r="X31" s="378"/>
      <c r="Y31" s="405" t="s">
        <v>344</v>
      </c>
      <c r="Z31" s="192" t="s">
        <v>345</v>
      </c>
      <c r="AA31" s="3">
        <v>2.7891891891891891</v>
      </c>
      <c r="AB31" s="3">
        <v>2.7891891891891891</v>
      </c>
      <c r="AC31" s="3">
        <v>2.7891891891891891</v>
      </c>
      <c r="AD31" s="3">
        <v>3.7189189189189191</v>
      </c>
      <c r="AE31" s="3">
        <v>6.5081081081081082</v>
      </c>
      <c r="AF31" s="3">
        <v>17.2</v>
      </c>
      <c r="AG31" s="3">
        <v>17.2</v>
      </c>
      <c r="AH31" s="3">
        <v>17.2</v>
      </c>
      <c r="AI31" s="3">
        <v>34.4</v>
      </c>
      <c r="AJ31" s="3">
        <v>51.6</v>
      </c>
      <c r="AK31" s="11">
        <v>120.4</v>
      </c>
      <c r="AL31" s="11">
        <v>120.4</v>
      </c>
      <c r="AM31" s="11">
        <v>154.80000000000001</v>
      </c>
      <c r="AN31" s="11">
        <v>137.6</v>
      </c>
      <c r="AO31" s="11">
        <v>139.32</v>
      </c>
      <c r="AP31" s="11">
        <v>1240.1199999999999</v>
      </c>
      <c r="AQ31" s="11">
        <v>1123.1600000000003</v>
      </c>
      <c r="AR31" s="11">
        <v>1228.0799999999997</v>
      </c>
      <c r="AS31" s="11">
        <v>1222.92</v>
      </c>
      <c r="AT31" s="11">
        <v>1148.9600000000003</v>
      </c>
      <c r="AU31" s="11">
        <v>1322.6799999999998</v>
      </c>
      <c r="AV31" s="11">
        <v>1601.32</v>
      </c>
      <c r="AW31" s="11">
        <v>1314.0799999999997</v>
      </c>
      <c r="AX31" s="11">
        <v>1486.0799999999997</v>
      </c>
      <c r="AY31" s="11">
        <v>964.66888000000006</v>
      </c>
      <c r="AZ31" s="11">
        <v>404.2</v>
      </c>
      <c r="BA31" s="11">
        <v>431.72000656127932</v>
      </c>
      <c r="BB31" s="11">
        <v>234.09200434684755</v>
      </c>
      <c r="BC31" s="11" t="s">
        <v>361</v>
      </c>
      <c r="BD31" s="11" t="s">
        <v>361</v>
      </c>
      <c r="BE31" s="11" t="s">
        <v>361</v>
      </c>
    </row>
    <row r="32" spans="23:57">
      <c r="W32" s="1"/>
      <c r="X32" s="378"/>
      <c r="Y32" s="405" t="s">
        <v>330</v>
      </c>
      <c r="Z32" s="192" t="s">
        <v>346</v>
      </c>
      <c r="AA32" s="3">
        <v>27.288840724840902</v>
      </c>
      <c r="AB32" s="3">
        <v>27.288840724840902</v>
      </c>
      <c r="AC32" s="3">
        <v>27.288840724840902</v>
      </c>
      <c r="AD32" s="3">
        <v>36.385120966454537</v>
      </c>
      <c r="AE32" s="3">
        <v>63.673961691295439</v>
      </c>
      <c r="AF32" s="11">
        <v>168.28118446985215</v>
      </c>
      <c r="AG32" s="11">
        <v>168.94687182126322</v>
      </c>
      <c r="AH32" s="11">
        <v>124.28927462496232</v>
      </c>
      <c r="AI32" s="11">
        <v>118.69780575146663</v>
      </c>
      <c r="AJ32" s="11">
        <v>211.58263805349833</v>
      </c>
      <c r="AK32" s="11">
        <v>99.55017386893384</v>
      </c>
      <c r="AL32" s="11">
        <v>117.22935642846208</v>
      </c>
      <c r="AM32" s="11">
        <v>166.52600766236583</v>
      </c>
      <c r="AN32" s="11">
        <v>130.33130915908129</v>
      </c>
      <c r="AO32" s="11">
        <v>181.53149160564004</v>
      </c>
      <c r="AP32" s="11">
        <v>161.03926756079997</v>
      </c>
      <c r="AQ32" s="11">
        <v>193.15992933054008</v>
      </c>
      <c r="AR32" s="11">
        <v>245.16117660003863</v>
      </c>
      <c r="AS32" s="11">
        <v>227.29132105209004</v>
      </c>
      <c r="AT32" s="11">
        <v>182.13178385376023</v>
      </c>
      <c r="AU32" s="11">
        <v>190.69287786193343</v>
      </c>
      <c r="AV32" s="11">
        <v>174.82296773663998</v>
      </c>
      <c r="AW32" s="11">
        <v>177.03201767288814</v>
      </c>
      <c r="AX32" s="11">
        <v>109.77620623594511</v>
      </c>
      <c r="AY32" s="11">
        <v>132.00954704763009</v>
      </c>
      <c r="AZ32" s="11">
        <v>144.65359425170817</v>
      </c>
      <c r="BA32" s="11">
        <v>183.10202622525753</v>
      </c>
      <c r="BB32" s="11">
        <v>193.74117577693394</v>
      </c>
      <c r="BC32" s="11" t="s">
        <v>361</v>
      </c>
      <c r="BD32" s="11" t="s">
        <v>361</v>
      </c>
      <c r="BE32" s="11" t="s">
        <v>361</v>
      </c>
    </row>
    <row r="33" spans="2:63" ht="15" thickBot="1">
      <c r="W33" s="1"/>
      <c r="X33" s="378"/>
      <c r="Y33" s="343" t="s">
        <v>334</v>
      </c>
      <c r="Z33" s="435" t="s">
        <v>71</v>
      </c>
      <c r="AA33" s="5">
        <v>2.5318239528648654</v>
      </c>
      <c r="AB33" s="5">
        <v>2.5318239528648654</v>
      </c>
      <c r="AC33" s="5">
        <v>2.5318239528648654</v>
      </c>
      <c r="AD33" s="5">
        <v>3.3757652704864869</v>
      </c>
      <c r="AE33" s="5">
        <v>5.9075892233513523</v>
      </c>
      <c r="AF33" s="5">
        <v>15.612914376000004</v>
      </c>
      <c r="AG33" s="5">
        <v>6.4072592298000046</v>
      </c>
      <c r="AH33" s="5">
        <v>29.570075800200023</v>
      </c>
      <c r="AI33" s="5">
        <v>35.03686233600002</v>
      </c>
      <c r="AJ33" s="5">
        <v>52.086533020200001</v>
      </c>
      <c r="AK33" s="5">
        <v>65.82244221000002</v>
      </c>
      <c r="AL33" s="5">
        <v>57.183554059199999</v>
      </c>
      <c r="AM33" s="5">
        <v>50.15682540000001</v>
      </c>
      <c r="AN33" s="12">
        <v>148.16496240000004</v>
      </c>
      <c r="AO33" s="12">
        <v>165.18684780000009</v>
      </c>
      <c r="AP33" s="5">
        <v>70.593444000000119</v>
      </c>
      <c r="AQ33" s="5">
        <v>84.993814620000137</v>
      </c>
      <c r="AR33" s="12">
        <v>113.55627968357172</v>
      </c>
      <c r="AS33" s="5">
        <v>30.828332814906808</v>
      </c>
      <c r="AT33" s="5">
        <v>23.063613665508967</v>
      </c>
      <c r="AU33" s="5">
        <v>26.368593687000043</v>
      </c>
      <c r="AV33" s="5">
        <v>24.237001170000035</v>
      </c>
      <c r="AW33" s="5">
        <v>20.740231710000032</v>
      </c>
      <c r="AX33" s="5">
        <v>21.381159438000033</v>
      </c>
      <c r="AY33" s="5">
        <v>26.188911522000041</v>
      </c>
      <c r="AZ33" s="5">
        <v>22.177487944800042</v>
      </c>
      <c r="BA33" s="5">
        <v>19.613251332000033</v>
      </c>
      <c r="BB33" s="5">
        <v>21.942117486000036</v>
      </c>
      <c r="BC33" s="12" t="s">
        <v>361</v>
      </c>
      <c r="BD33" s="12" t="s">
        <v>361</v>
      </c>
      <c r="BE33" s="12" t="s">
        <v>361</v>
      </c>
    </row>
    <row r="34" spans="2:63" ht="15" thickTop="1">
      <c r="B34" s="1" t="s">
        <v>17</v>
      </c>
      <c r="W34" s="1"/>
      <c r="X34" s="205" t="s">
        <v>347</v>
      </c>
      <c r="Y34" s="436"/>
      <c r="Z34" s="60"/>
      <c r="AA34" s="60">
        <f t="shared" ref="AA34:BA34" si="10">AA5+AA16+AA23+AA30</f>
        <v>35354.28892405767</v>
      </c>
      <c r="AB34" s="60">
        <f t="shared" si="10"/>
        <v>39095.187235867998</v>
      </c>
      <c r="AC34" s="60">
        <f t="shared" si="10"/>
        <v>41052.951673445416</v>
      </c>
      <c r="AD34" s="60">
        <f t="shared" si="10"/>
        <v>44817.405684401907</v>
      </c>
      <c r="AE34" s="60">
        <f t="shared" si="10"/>
        <v>49591.402497918818</v>
      </c>
      <c r="AF34" s="60">
        <f t="shared" si="10"/>
        <v>59471.728426964553</v>
      </c>
      <c r="AG34" s="60">
        <f t="shared" si="10"/>
        <v>60071.026195534178</v>
      </c>
      <c r="AH34" s="60">
        <f t="shared" si="10"/>
        <v>59102.675143275999</v>
      </c>
      <c r="AI34" s="60">
        <f t="shared" si="10"/>
        <v>53722.814545016714</v>
      </c>
      <c r="AJ34" s="60">
        <f t="shared" si="10"/>
        <v>46978.226472088485</v>
      </c>
      <c r="AK34" s="60">
        <f t="shared" si="10"/>
        <v>42042.239535271379</v>
      </c>
      <c r="AL34" s="60">
        <f t="shared" si="10"/>
        <v>35701.819531854213</v>
      </c>
      <c r="AM34" s="60">
        <f t="shared" si="10"/>
        <v>31542.79514004587</v>
      </c>
      <c r="AN34" s="60">
        <f t="shared" si="10"/>
        <v>30904.977594184093</v>
      </c>
      <c r="AO34" s="60">
        <f t="shared" si="10"/>
        <v>27382.300047036973</v>
      </c>
      <c r="AP34" s="60">
        <f t="shared" si="10"/>
        <v>27929.939069748096</v>
      </c>
      <c r="AQ34" s="60">
        <f t="shared" si="10"/>
        <v>30256.05397503074</v>
      </c>
      <c r="AR34" s="60">
        <f t="shared" si="10"/>
        <v>30944.28802215308</v>
      </c>
      <c r="AS34" s="60">
        <f t="shared" si="10"/>
        <v>30686.54243218639</v>
      </c>
      <c r="AT34" s="60">
        <f t="shared" si="10"/>
        <v>28784.987061418979</v>
      </c>
      <c r="AU34" s="60">
        <f t="shared" si="10"/>
        <v>31518.384115143341</v>
      </c>
      <c r="AV34" s="60">
        <f t="shared" si="10"/>
        <v>33874.966333940363</v>
      </c>
      <c r="AW34" s="60">
        <f t="shared" si="10"/>
        <v>36531.328182697966</v>
      </c>
      <c r="AX34" s="60">
        <f t="shared" si="10"/>
        <v>39093.675553863104</v>
      </c>
      <c r="AY34" s="60">
        <f t="shared" si="10"/>
        <v>42315.090470056166</v>
      </c>
      <c r="AZ34" s="60">
        <f t="shared" si="10"/>
        <v>45274.451901253429</v>
      </c>
      <c r="BA34" s="60">
        <f t="shared" si="10"/>
        <v>48766.582450224101</v>
      </c>
      <c r="BB34" s="60">
        <f t="shared" ref="BB34:BE34" si="11">BB5+BB16+BB23+BB30</f>
        <v>51836.803203957548</v>
      </c>
      <c r="BC34" s="60">
        <f t="shared" si="11"/>
        <v>0</v>
      </c>
      <c r="BD34" s="60">
        <f t="shared" si="11"/>
        <v>0</v>
      </c>
      <c r="BE34" s="60">
        <f t="shared" si="11"/>
        <v>0</v>
      </c>
      <c r="BI34" s="52"/>
      <c r="BJ34" s="52"/>
      <c r="BK34" s="52"/>
    </row>
    <row r="35" spans="2:63" s="81" customFormat="1" ht="17.100000000000001" customHeight="1">
      <c r="X35" s="108"/>
      <c r="Y35" s="108"/>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I35" s="110"/>
      <c r="BJ35" s="110"/>
      <c r="BK35" s="110"/>
    </row>
    <row r="36" spans="2:63">
      <c r="W36" s="1"/>
      <c r="AF36" s="57"/>
      <c r="BI36" s="53"/>
      <c r="BJ36" s="53"/>
      <c r="BK36" s="53"/>
    </row>
    <row r="37" spans="2:63">
      <c r="W37" s="1"/>
      <c r="X37" s="1" t="s">
        <v>320</v>
      </c>
    </row>
    <row r="38" spans="2:63">
      <c r="W38" s="1"/>
      <c r="X38" s="420"/>
      <c r="Y38" s="421"/>
      <c r="Z38" s="91"/>
      <c r="AA38" s="65">
        <v>1990</v>
      </c>
      <c r="AB38" s="65">
        <f t="shared" ref="AB38:AP38" si="12">AA38+1</f>
        <v>1991</v>
      </c>
      <c r="AC38" s="65">
        <f t="shared" si="12"/>
        <v>1992</v>
      </c>
      <c r="AD38" s="65">
        <f t="shared" si="12"/>
        <v>1993</v>
      </c>
      <c r="AE38" s="65">
        <f t="shared" si="12"/>
        <v>1994</v>
      </c>
      <c r="AF38" s="65">
        <v>1995</v>
      </c>
      <c r="AG38" s="65">
        <f t="shared" si="12"/>
        <v>1996</v>
      </c>
      <c r="AH38" s="65">
        <f t="shared" si="12"/>
        <v>1997</v>
      </c>
      <c r="AI38" s="65">
        <f t="shared" si="12"/>
        <v>1998</v>
      </c>
      <c r="AJ38" s="65">
        <f t="shared" si="12"/>
        <v>1999</v>
      </c>
      <c r="AK38" s="65">
        <f t="shared" si="12"/>
        <v>2000</v>
      </c>
      <c r="AL38" s="65">
        <f t="shared" si="12"/>
        <v>2001</v>
      </c>
      <c r="AM38" s="65">
        <f t="shared" si="12"/>
        <v>2002</v>
      </c>
      <c r="AN38" s="65">
        <f t="shared" si="12"/>
        <v>2003</v>
      </c>
      <c r="AO38" s="65">
        <f t="shared" si="12"/>
        <v>2004</v>
      </c>
      <c r="AP38" s="65">
        <f t="shared" si="12"/>
        <v>2005</v>
      </c>
      <c r="AQ38" s="65">
        <f t="shared" ref="AQ38:AZ38" si="13">AP38+1</f>
        <v>2006</v>
      </c>
      <c r="AR38" s="65">
        <f t="shared" si="13"/>
        <v>2007</v>
      </c>
      <c r="AS38" s="65">
        <f t="shared" si="13"/>
        <v>2008</v>
      </c>
      <c r="AT38" s="65">
        <f t="shared" si="13"/>
        <v>2009</v>
      </c>
      <c r="AU38" s="65">
        <f t="shared" si="13"/>
        <v>2010</v>
      </c>
      <c r="AV38" s="65">
        <f t="shared" si="13"/>
        <v>2011</v>
      </c>
      <c r="AW38" s="65">
        <f t="shared" si="13"/>
        <v>2012</v>
      </c>
      <c r="AX38" s="65">
        <f t="shared" si="13"/>
        <v>2013</v>
      </c>
      <c r="AY38" s="65">
        <f t="shared" si="13"/>
        <v>2014</v>
      </c>
      <c r="AZ38" s="65">
        <f t="shared" si="13"/>
        <v>2015</v>
      </c>
      <c r="BA38" s="65">
        <f>AZ38+1</f>
        <v>2016</v>
      </c>
      <c r="BB38" s="65">
        <f>BA38+1</f>
        <v>2017</v>
      </c>
      <c r="BC38" s="65">
        <f>BB38+1</f>
        <v>2018</v>
      </c>
      <c r="BD38" s="65">
        <f>BC38+1</f>
        <v>2019</v>
      </c>
      <c r="BE38" s="65">
        <f>BD38+1</f>
        <v>2020</v>
      </c>
    </row>
    <row r="39" spans="2:63">
      <c r="W39" s="1"/>
      <c r="X39" s="393" t="s">
        <v>15</v>
      </c>
      <c r="Y39" s="377"/>
      <c r="Z39" s="61"/>
      <c r="AA39" s="61">
        <f>SUM(AA40:AA49)</f>
        <v>1</v>
      </c>
      <c r="AB39" s="61">
        <f>SUM(AB40:AB49)</f>
        <v>1</v>
      </c>
      <c r="AC39" s="61">
        <f t="shared" ref="AC39:BE39" si="14">SUM(AC40:AC49)</f>
        <v>1</v>
      </c>
      <c r="AD39" s="61">
        <f t="shared" si="14"/>
        <v>0.99999999999999989</v>
      </c>
      <c r="AE39" s="61">
        <f t="shared" si="14"/>
        <v>0.99999999999999989</v>
      </c>
      <c r="AF39" s="61">
        <f t="shared" si="14"/>
        <v>1</v>
      </c>
      <c r="AG39" s="61">
        <f t="shared" si="14"/>
        <v>0.99999999999999989</v>
      </c>
      <c r="AH39" s="61">
        <f t="shared" si="14"/>
        <v>1</v>
      </c>
      <c r="AI39" s="61">
        <f t="shared" si="14"/>
        <v>1.0000000000000002</v>
      </c>
      <c r="AJ39" s="61">
        <f t="shared" si="14"/>
        <v>1</v>
      </c>
      <c r="AK39" s="61">
        <f t="shared" si="14"/>
        <v>1</v>
      </c>
      <c r="AL39" s="61">
        <f t="shared" si="14"/>
        <v>1</v>
      </c>
      <c r="AM39" s="61">
        <f t="shared" si="14"/>
        <v>1.0000000000000002</v>
      </c>
      <c r="AN39" s="61">
        <f t="shared" si="14"/>
        <v>1</v>
      </c>
      <c r="AO39" s="61">
        <f t="shared" si="14"/>
        <v>0.99999999999999989</v>
      </c>
      <c r="AP39" s="61">
        <f t="shared" si="14"/>
        <v>1.0000000000000002</v>
      </c>
      <c r="AQ39" s="61">
        <f t="shared" si="14"/>
        <v>0.99999999999999978</v>
      </c>
      <c r="AR39" s="61">
        <f t="shared" si="14"/>
        <v>0.99999999999999978</v>
      </c>
      <c r="AS39" s="61">
        <f t="shared" si="14"/>
        <v>0.99999999999999989</v>
      </c>
      <c r="AT39" s="61">
        <f t="shared" si="14"/>
        <v>0.99999999999999956</v>
      </c>
      <c r="AU39" s="61">
        <f t="shared" si="14"/>
        <v>1</v>
      </c>
      <c r="AV39" s="61">
        <f t="shared" si="14"/>
        <v>1</v>
      </c>
      <c r="AW39" s="61">
        <f t="shared" si="14"/>
        <v>1.0000000000000002</v>
      </c>
      <c r="AX39" s="61">
        <f t="shared" si="14"/>
        <v>1</v>
      </c>
      <c r="AY39" s="61">
        <f t="shared" si="14"/>
        <v>1</v>
      </c>
      <c r="AZ39" s="61">
        <f t="shared" si="14"/>
        <v>0.99999999999999989</v>
      </c>
      <c r="BA39" s="61">
        <f t="shared" si="14"/>
        <v>0.99999999999999978</v>
      </c>
      <c r="BB39" s="61">
        <f t="shared" si="14"/>
        <v>0.99999999999999989</v>
      </c>
      <c r="BC39" s="61">
        <f t="shared" si="14"/>
        <v>0</v>
      </c>
      <c r="BD39" s="61">
        <f t="shared" si="14"/>
        <v>0</v>
      </c>
      <c r="BE39" s="61">
        <f t="shared" si="14"/>
        <v>0</v>
      </c>
      <c r="BI39" s="52"/>
    </row>
    <row r="40" spans="2:63">
      <c r="W40" s="1"/>
      <c r="X40" s="422"/>
      <c r="Y40" s="344" t="s">
        <v>326</v>
      </c>
      <c r="Z40" s="88"/>
      <c r="AA40" s="163" t="str">
        <f>IF(AA$6="NO","-",AA6/AA$5)</f>
        <v>-</v>
      </c>
      <c r="AB40" s="163" t="str">
        <f>IF(AB$6="NO","-",AB6/AB$5)</f>
        <v>-</v>
      </c>
      <c r="AC40" s="163">
        <f>IF(AC$6="NO","-",AC6/AC$5)</f>
        <v>2.3679257894702492E-4</v>
      </c>
      <c r="AD40" s="163">
        <f>IF(AD$6="NO","-",AD6/AD$5)</f>
        <v>3.9800444778069427E-3</v>
      </c>
      <c r="AE40" s="160">
        <f t="shared" ref="AE40:BA40" si="15">IF(AE$6="NO","-",AE6/AE$5)</f>
        <v>1.7682091597779198E-2</v>
      </c>
      <c r="AF40" s="160">
        <f t="shared" si="15"/>
        <v>3.6698854400580065E-2</v>
      </c>
      <c r="AG40" s="160">
        <f t="shared" si="15"/>
        <v>5.4022858238590238E-2</v>
      </c>
      <c r="AH40" s="160">
        <f t="shared" si="15"/>
        <v>7.1329737724568298E-2</v>
      </c>
      <c r="AI40" s="160">
        <f t="shared" si="15"/>
        <v>8.9573626147345126E-2</v>
      </c>
      <c r="AJ40" s="160">
        <f t="shared" si="15"/>
        <v>0.10335915374568305</v>
      </c>
      <c r="AK40" s="160">
        <f t="shared" si="15"/>
        <v>0.13027139020257808</v>
      </c>
      <c r="AL40" s="160">
        <f t="shared" si="15"/>
        <v>0.18435979687292003</v>
      </c>
      <c r="AM40" s="159">
        <f t="shared" si="15"/>
        <v>0.27441533206392393</v>
      </c>
      <c r="AN40" s="160">
        <f t="shared" si="15"/>
        <v>0.34347490903537437</v>
      </c>
      <c r="AO40" s="160">
        <f t="shared" si="15"/>
        <v>0.57008468230058063</v>
      </c>
      <c r="AP40" s="160">
        <f t="shared" si="15"/>
        <v>0.69441293678581284</v>
      </c>
      <c r="AQ40" s="160">
        <f t="shared" si="15"/>
        <v>0.74202531745634037</v>
      </c>
      <c r="AR40" s="160">
        <f t="shared" si="15"/>
        <v>0.80613472946045217</v>
      </c>
      <c r="AS40" s="160">
        <f t="shared" si="15"/>
        <v>0.81335608128639203</v>
      </c>
      <c r="AT40" s="160">
        <f t="shared" si="15"/>
        <v>0.85963349992287563</v>
      </c>
      <c r="AU40" s="160">
        <f t="shared" si="15"/>
        <v>0.87889107072182704</v>
      </c>
      <c r="AV40" s="160">
        <f t="shared" si="15"/>
        <v>0.887544924716822</v>
      </c>
      <c r="AW40" s="160">
        <f t="shared" si="15"/>
        <v>0.89795024079897545</v>
      </c>
      <c r="AX40" s="160">
        <f t="shared" si="15"/>
        <v>0.90383703299686458</v>
      </c>
      <c r="AY40" s="160">
        <f t="shared" si="15"/>
        <v>0.90969304317732602</v>
      </c>
      <c r="AZ40" s="160">
        <f t="shared" si="15"/>
        <v>0.91414035830441154</v>
      </c>
      <c r="BA40" s="160">
        <f t="shared" si="15"/>
        <v>0.91494175557915391</v>
      </c>
      <c r="BB40" s="160">
        <f t="shared" ref="BB40:BE40" si="16">IF(BB$6="NO","-",BB6/BB$5)</f>
        <v>0.91750911459540974</v>
      </c>
      <c r="BC40" s="159" t="str">
        <f t="shared" si="16"/>
        <v>-</v>
      </c>
      <c r="BD40" s="159" t="str">
        <f t="shared" si="16"/>
        <v>-</v>
      </c>
      <c r="BE40" s="159" t="str">
        <f t="shared" si="16"/>
        <v>-</v>
      </c>
      <c r="BG40" s="52"/>
    </row>
    <row r="41" spans="2:63">
      <c r="W41" s="1"/>
      <c r="X41" s="422"/>
      <c r="Y41" s="423" t="s">
        <v>327</v>
      </c>
      <c r="Z41" s="63"/>
      <c r="AA41" s="136">
        <f>IF(AA7="NO","-",AA7/AA$5)</f>
        <v>8.42272807171201E-5</v>
      </c>
      <c r="AB41" s="163" t="str">
        <f>IF(AB$7="NO","-",AB7/AB$5)</f>
        <v>-</v>
      </c>
      <c r="AC41" s="79">
        <f>IF(AC7="NO","-",AC7/AC$5)</f>
        <v>2.2658606641804634E-3</v>
      </c>
      <c r="AD41" s="134">
        <f>IF(AD7="NO","-",AD7/AD$5)</f>
        <v>1.4434059609344903E-2</v>
      </c>
      <c r="AE41" s="134">
        <f t="shared" ref="AE41:BA41" si="17">IF(AE7="NO","-",AE7/AE$5)</f>
        <v>2.1354289754962993E-2</v>
      </c>
      <c r="AF41" s="134">
        <f t="shared" si="17"/>
        <v>1.9692707651433217E-2</v>
      </c>
      <c r="AG41" s="134">
        <f t="shared" si="17"/>
        <v>1.8377918076364418E-2</v>
      </c>
      <c r="AH41" s="134">
        <f t="shared" si="17"/>
        <v>1.9155787377338574E-2</v>
      </c>
      <c r="AI41" s="134">
        <f t="shared" si="17"/>
        <v>1.8972624686314995E-2</v>
      </c>
      <c r="AJ41" s="134">
        <f t="shared" si="17"/>
        <v>1.8661147871123249E-2</v>
      </c>
      <c r="AK41" s="134">
        <f t="shared" si="17"/>
        <v>2.1194689310338636E-2</v>
      </c>
      <c r="AL41" s="134">
        <f t="shared" si="17"/>
        <v>2.3197017516715806E-2</v>
      </c>
      <c r="AM41" s="134">
        <f t="shared" si="17"/>
        <v>3.024496797825656E-2</v>
      </c>
      <c r="AN41" s="134">
        <f t="shared" si="17"/>
        <v>4.4967288684371311E-2</v>
      </c>
      <c r="AO41" s="134">
        <f t="shared" si="17"/>
        <v>7.25392928785841E-2</v>
      </c>
      <c r="AP41" s="134">
        <f t="shared" si="17"/>
        <v>7.3345009541055231E-2</v>
      </c>
      <c r="AQ41" s="134">
        <f t="shared" si="17"/>
        <v>8.166303770551292E-2</v>
      </c>
      <c r="AR41" s="134">
        <f t="shared" si="17"/>
        <v>8.554012842095278E-2</v>
      </c>
      <c r="AS41" s="134">
        <f t="shared" si="17"/>
        <v>7.8276673630099297E-2</v>
      </c>
      <c r="AT41" s="134">
        <f t="shared" si="17"/>
        <v>7.6808565933665529E-2</v>
      </c>
      <c r="AU41" s="134">
        <f t="shared" si="17"/>
        <v>7.504203369041991E-2</v>
      </c>
      <c r="AV41" s="134">
        <f t="shared" si="17"/>
        <v>7.3774455329344096E-2</v>
      </c>
      <c r="AW41" s="134">
        <f t="shared" si="17"/>
        <v>7.0900468630793412E-2</v>
      </c>
      <c r="AX41" s="134">
        <f t="shared" si="17"/>
        <v>6.9460514701093545E-2</v>
      </c>
      <c r="AY41" s="134">
        <f t="shared" si="17"/>
        <v>6.6347133047637424E-2</v>
      </c>
      <c r="AZ41" s="134">
        <f t="shared" si="17"/>
        <v>6.3293418491586331E-2</v>
      </c>
      <c r="BA41" s="134">
        <f t="shared" si="17"/>
        <v>6.2347585347211819E-2</v>
      </c>
      <c r="BB41" s="134">
        <f t="shared" ref="BB41:BE41" si="18">IF(BB7="NO","-",BB7/BB$5)</f>
        <v>6.1247426689276588E-2</v>
      </c>
      <c r="BC41" s="135" t="str">
        <f t="shared" si="18"/>
        <v>-</v>
      </c>
      <c r="BD41" s="135" t="str">
        <f t="shared" si="18"/>
        <v>-</v>
      </c>
      <c r="BE41" s="135" t="str">
        <f t="shared" si="18"/>
        <v>-</v>
      </c>
      <c r="BG41" s="52"/>
    </row>
    <row r="42" spans="2:63">
      <c r="W42" s="1"/>
      <c r="X42" s="422"/>
      <c r="Y42" s="342" t="s">
        <v>348</v>
      </c>
      <c r="Z42" s="62"/>
      <c r="AA42" s="163" t="str">
        <f>IF(AA$8="NO","-",AA8/AA$5)</f>
        <v>-</v>
      </c>
      <c r="AB42" s="163" t="str">
        <f>IF(AB$8="NO","-",AB8/AB$5)</f>
        <v>-</v>
      </c>
      <c r="AC42" s="163">
        <f>IF(AC$8="NO","-",AC8/AC$5)</f>
        <v>4.241791779833361E-3</v>
      </c>
      <c r="AD42" s="160">
        <f>IF(AD$8="NO","-",AD8/AD$5)</f>
        <v>3.117830831437941E-2</v>
      </c>
      <c r="AE42" s="160">
        <f t="shared" ref="AE42:BA42" si="19">IF(AE$8="NO","-",AE8/AE$5)</f>
        <v>5.0440666309421948E-2</v>
      </c>
      <c r="AF42" s="160">
        <f t="shared" si="19"/>
        <v>5.9552160531839815E-2</v>
      </c>
      <c r="AG42" s="160">
        <f t="shared" si="19"/>
        <v>9.3160623135421228E-2</v>
      </c>
      <c r="AH42" s="160">
        <f t="shared" si="19"/>
        <v>0.11917548132291828</v>
      </c>
      <c r="AI42" s="160">
        <f t="shared" si="19"/>
        <v>0.13258551975233396</v>
      </c>
      <c r="AJ42" s="160">
        <f t="shared" si="19"/>
        <v>0.12686059581067372</v>
      </c>
      <c r="AK42" s="160">
        <f t="shared" si="19"/>
        <v>0.13641238658400931</v>
      </c>
      <c r="AL42" s="160">
        <f t="shared" si="19"/>
        <v>0.15156310625423941</v>
      </c>
      <c r="AM42" s="160">
        <f t="shared" si="19"/>
        <v>0.18151525515913425</v>
      </c>
      <c r="AN42" s="160">
        <f t="shared" si="19"/>
        <v>0.17467152864747779</v>
      </c>
      <c r="AO42" s="160">
        <f t="shared" si="19"/>
        <v>0.1884638000429231</v>
      </c>
      <c r="AP42" s="160">
        <f t="shared" si="19"/>
        <v>0.13262267473348471</v>
      </c>
      <c r="AQ42" s="160">
        <f t="shared" si="19"/>
        <v>7.6802625034154789E-2</v>
      </c>
      <c r="AR42" s="160">
        <f t="shared" si="19"/>
        <v>5.3540758901617157E-2</v>
      </c>
      <c r="AS42" s="160">
        <f t="shared" si="19"/>
        <v>4.826623985119876E-2</v>
      </c>
      <c r="AT42" s="160">
        <f t="shared" si="19"/>
        <v>4.0342823207689789E-2</v>
      </c>
      <c r="AU42" s="160">
        <f t="shared" si="19"/>
        <v>2.8598356138190093E-2</v>
      </c>
      <c r="AV42" s="160">
        <f t="shared" si="19"/>
        <v>2.4321019096685364E-2</v>
      </c>
      <c r="AW42" s="160">
        <f t="shared" si="19"/>
        <v>1.9113225672348143E-2</v>
      </c>
      <c r="AX42" s="160">
        <f t="shared" si="19"/>
        <v>1.5247490512586915E-2</v>
      </c>
      <c r="AY42" s="160">
        <f t="shared" si="19"/>
        <v>1.4075423834309335E-2</v>
      </c>
      <c r="AZ42" s="160">
        <f t="shared" si="19"/>
        <v>1.376168948493937E-2</v>
      </c>
      <c r="BA42" s="160">
        <f t="shared" si="19"/>
        <v>1.3058126889402831E-2</v>
      </c>
      <c r="BB42" s="160">
        <f t="shared" ref="BB42:BE42" si="20">IF(BB$8="NO","-",BB8/BB$5)</f>
        <v>1.3122877881101778E-2</v>
      </c>
      <c r="BC42" s="159" t="str">
        <f t="shared" si="20"/>
        <v>-</v>
      </c>
      <c r="BD42" s="159" t="str">
        <f t="shared" si="20"/>
        <v>-</v>
      </c>
      <c r="BE42" s="159" t="str">
        <f t="shared" si="20"/>
        <v>-</v>
      </c>
      <c r="BG42" s="52"/>
      <c r="BH42" s="52"/>
    </row>
    <row r="43" spans="2:63">
      <c r="W43" s="1"/>
      <c r="X43" s="422"/>
      <c r="Y43" s="342" t="s">
        <v>329</v>
      </c>
      <c r="Z43" s="62"/>
      <c r="AA43" s="136">
        <f>IF(AA9="NO","-",AA9/AA$5)</f>
        <v>9.4826562964833757E-5</v>
      </c>
      <c r="AB43" s="163" t="str">
        <f>IF(AB$9="NO","-",AB9/AB$5)</f>
        <v>-</v>
      </c>
      <c r="AC43" s="79">
        <f>IF(AC9="NO","-",AC9/AC$5)</f>
        <v>2.5509998317893631E-3</v>
      </c>
      <c r="AD43" s="134">
        <f>IF(AD9="NO","-",AD9/AD$5)</f>
        <v>1.6250462447916818E-2</v>
      </c>
      <c r="AE43" s="134">
        <f t="shared" ref="AE43:BA43" si="21">IF(AE9="NO","-",AE9/AE$5)</f>
        <v>2.4041544316492577E-2</v>
      </c>
      <c r="AF43" s="134">
        <f t="shared" si="21"/>
        <v>2.217086632926437E-2</v>
      </c>
      <c r="AG43" s="134">
        <f t="shared" si="21"/>
        <v>2.1651920451749608E-2</v>
      </c>
      <c r="AH43" s="134">
        <f t="shared" si="21"/>
        <v>1.7538617660837467E-2</v>
      </c>
      <c r="AI43" s="134">
        <f t="shared" si="21"/>
        <v>1.2975966120071866E-2</v>
      </c>
      <c r="AJ43" s="79">
        <f t="shared" si="21"/>
        <v>7.7413062348255963E-3</v>
      </c>
      <c r="AK43" s="134">
        <f t="shared" si="21"/>
        <v>1.2962479886951116E-2</v>
      </c>
      <c r="AL43" s="134">
        <f t="shared" si="21"/>
        <v>2.2417736996024326E-2</v>
      </c>
      <c r="AM43" s="134">
        <f t="shared" si="21"/>
        <v>2.5281108715624907E-2</v>
      </c>
      <c r="AN43" s="134">
        <f t="shared" si="21"/>
        <v>3.2063528517318439E-2</v>
      </c>
      <c r="AO43" s="134">
        <f t="shared" si="21"/>
        <v>4.5483544900111965E-2</v>
      </c>
      <c r="AP43" s="134">
        <f t="shared" si="21"/>
        <v>3.5156991971688319E-2</v>
      </c>
      <c r="AQ43" s="134">
        <f t="shared" si="21"/>
        <v>2.5060397156192831E-2</v>
      </c>
      <c r="AR43" s="134">
        <f t="shared" si="21"/>
        <v>2.1351712150489387E-2</v>
      </c>
      <c r="AS43" s="134">
        <f t="shared" si="21"/>
        <v>1.5892112222442526E-2</v>
      </c>
      <c r="AT43" s="134">
        <f t="shared" si="21"/>
        <v>1.1164695015868685E-2</v>
      </c>
      <c r="AU43" s="79">
        <f t="shared" si="21"/>
        <v>5.4949801031401761E-3</v>
      </c>
      <c r="AV43" s="79">
        <f t="shared" si="21"/>
        <v>5.8051541657731347E-3</v>
      </c>
      <c r="AW43" s="79">
        <f t="shared" si="21"/>
        <v>4.1050058926068618E-3</v>
      </c>
      <c r="AX43" s="79">
        <f t="shared" si="21"/>
        <v>4.0866064668778285E-3</v>
      </c>
      <c r="AY43" s="79">
        <f t="shared" si="21"/>
        <v>2.8118693054434156E-3</v>
      </c>
      <c r="AZ43" s="79">
        <f t="shared" si="21"/>
        <v>2.1145936563183448E-3</v>
      </c>
      <c r="BA43" s="79">
        <f t="shared" si="21"/>
        <v>3.496214503521541E-3</v>
      </c>
      <c r="BB43" s="79">
        <f t="shared" ref="BB43:BE43" si="22">IF(BB9="NO","-",BB9/BB$5)</f>
        <v>2.0760025027075574E-3</v>
      </c>
      <c r="BC43" s="134" t="str">
        <f t="shared" si="22"/>
        <v>-</v>
      </c>
      <c r="BD43" s="134" t="str">
        <f t="shared" si="22"/>
        <v>-</v>
      </c>
      <c r="BE43" s="134" t="str">
        <f t="shared" si="22"/>
        <v>-</v>
      </c>
      <c r="BG43" s="52"/>
    </row>
    <row r="44" spans="2:63">
      <c r="W44" s="1"/>
      <c r="X44" s="422"/>
      <c r="Y44" s="405" t="s">
        <v>330</v>
      </c>
      <c r="Z44" s="62"/>
      <c r="AA44" s="136">
        <f>IF(AA10="NO","-",AA10/AA$5)</f>
        <v>4.5906225852604811E-5</v>
      </c>
      <c r="AB44" s="163" t="str">
        <f>IF(AB$10="NO","-",AB10/AB$5)</f>
        <v>-</v>
      </c>
      <c r="AC44" s="79">
        <f>IF(AC10="NO","-",AC10/AC$5)</f>
        <v>1.2349574925699688E-3</v>
      </c>
      <c r="AD44" s="79">
        <f>IF(AD10="NO","-",AD10/AD$5)</f>
        <v>7.8669665547194192E-3</v>
      </c>
      <c r="AE44" s="134">
        <f t="shared" ref="AE44:BA44" si="23">IF(AE10="NO","-",AE10/AE$5)</f>
        <v>1.1638685709273301E-2</v>
      </c>
      <c r="AF44" s="134">
        <f t="shared" si="23"/>
        <v>1.0733076948455501E-2</v>
      </c>
      <c r="AG44" s="134">
        <f t="shared" si="23"/>
        <v>1.0736800076443674E-2</v>
      </c>
      <c r="AH44" s="134">
        <f t="shared" si="23"/>
        <v>1.2049723451200572E-2</v>
      </c>
      <c r="AI44" s="134">
        <f t="shared" si="23"/>
        <v>1.145832047100072E-2</v>
      </c>
      <c r="AJ44" s="134">
        <f t="shared" si="23"/>
        <v>1.1216150400209155E-2</v>
      </c>
      <c r="AK44" s="134">
        <f t="shared" si="23"/>
        <v>1.2371547669787248E-2</v>
      </c>
      <c r="AL44" s="134">
        <f t="shared" si="23"/>
        <v>1.1299704722132424E-2</v>
      </c>
      <c r="AM44" s="134">
        <f t="shared" si="23"/>
        <v>1.3148835429209853E-2</v>
      </c>
      <c r="AN44" s="134">
        <f t="shared" si="23"/>
        <v>1.2713580276035074E-2</v>
      </c>
      <c r="AO44" s="134">
        <f t="shared" si="23"/>
        <v>1.8740217647746613E-2</v>
      </c>
      <c r="AP44" s="134">
        <f t="shared" si="23"/>
        <v>1.7522984563845118E-2</v>
      </c>
      <c r="AQ44" s="134">
        <f t="shared" si="23"/>
        <v>1.659412872529039E-2</v>
      </c>
      <c r="AR44" s="134">
        <f t="shared" si="23"/>
        <v>1.5728430893141639E-2</v>
      </c>
      <c r="AS44" s="134">
        <f t="shared" si="23"/>
        <v>1.214455730052537E-2</v>
      </c>
      <c r="AT44" s="79">
        <f t="shared" si="23"/>
        <v>7.1551669458228048E-3</v>
      </c>
      <c r="AU44" s="79">
        <f t="shared" si="23"/>
        <v>7.076829156339102E-3</v>
      </c>
      <c r="AV44" s="79">
        <f t="shared" si="23"/>
        <v>5.453910244450081E-3</v>
      </c>
      <c r="AW44" s="79">
        <f t="shared" si="23"/>
        <v>4.1442328601486835E-3</v>
      </c>
      <c r="AX44" s="79">
        <f t="shared" si="23"/>
        <v>3.4037151271247151E-3</v>
      </c>
      <c r="AY44" s="79">
        <f t="shared" si="23"/>
        <v>3.1564844941847667E-3</v>
      </c>
      <c r="AZ44" s="79">
        <f t="shared" si="23"/>
        <v>2.881601827860888E-3</v>
      </c>
      <c r="BA44" s="79">
        <f t="shared" si="23"/>
        <v>2.7595233101101232E-3</v>
      </c>
      <c r="BB44" s="79">
        <f t="shared" ref="BB44:BE44" si="24">IF(BB10="NO","-",BB10/BB$5)</f>
        <v>2.691956009210834E-3</v>
      </c>
      <c r="BC44" s="134" t="str">
        <f t="shared" si="24"/>
        <v>-</v>
      </c>
      <c r="BD44" s="134" t="str">
        <f t="shared" si="24"/>
        <v>-</v>
      </c>
      <c r="BE44" s="134" t="str">
        <f t="shared" si="24"/>
        <v>-</v>
      </c>
    </row>
    <row r="45" spans="2:63">
      <c r="W45" s="1"/>
      <c r="X45" s="367"/>
      <c r="Y45" s="423" t="s">
        <v>331</v>
      </c>
      <c r="Z45" s="62"/>
      <c r="AA45" s="163" t="str">
        <f>IF(AA$11="NO","-",AA11/AA$5)</f>
        <v>-</v>
      </c>
      <c r="AB45" s="163" t="str">
        <f>IF(AB$11="NO","-",AB11/AB$5)</f>
        <v>-</v>
      </c>
      <c r="AC45" s="163" t="str">
        <f>IF(AC$11="NO","-",AC11/AC$5)</f>
        <v>-</v>
      </c>
      <c r="AD45" s="163" t="str">
        <f>IF(AD$11="NO","-",AD11/AD$5)</f>
        <v>-</v>
      </c>
      <c r="AE45" s="163" t="str">
        <f t="shared" ref="AE45:BA45" si="25">IF(AE$11="NO","-",AE11/AE$5)</f>
        <v>-</v>
      </c>
      <c r="AF45" s="163" t="str">
        <f t="shared" si="25"/>
        <v>-</v>
      </c>
      <c r="AG45" s="163" t="str">
        <f t="shared" si="25"/>
        <v>-</v>
      </c>
      <c r="AH45" s="163" t="str">
        <f t="shared" si="25"/>
        <v>-</v>
      </c>
      <c r="AI45" s="163" t="str">
        <f t="shared" si="25"/>
        <v>-</v>
      </c>
      <c r="AJ45" s="163" t="str">
        <f t="shared" si="25"/>
        <v>-</v>
      </c>
      <c r="AK45" s="163" t="str">
        <f t="shared" si="25"/>
        <v>-</v>
      </c>
      <c r="AL45" s="163" t="str">
        <f t="shared" si="25"/>
        <v>-</v>
      </c>
      <c r="AM45" s="163" t="str">
        <f t="shared" si="25"/>
        <v>-</v>
      </c>
      <c r="AN45" s="164">
        <f t="shared" si="25"/>
        <v>8.9729514783741277E-5</v>
      </c>
      <c r="AO45" s="163">
        <f t="shared" si="25"/>
        <v>2.1581851473963058E-4</v>
      </c>
      <c r="AP45" s="163">
        <f t="shared" si="25"/>
        <v>2.7963284626666431E-4</v>
      </c>
      <c r="AQ45" s="163">
        <f t="shared" si="25"/>
        <v>3.3712159086951154E-4</v>
      </c>
      <c r="AR45" s="163">
        <f t="shared" si="25"/>
        <v>5.8237314710908952E-4</v>
      </c>
      <c r="AS45" s="163">
        <f t="shared" si="25"/>
        <v>7.3620141553960177E-4</v>
      </c>
      <c r="AT45" s="163">
        <f t="shared" si="25"/>
        <v>1.996032832053908E-3</v>
      </c>
      <c r="AU45" s="163">
        <f t="shared" si="25"/>
        <v>2.1250567416273131E-3</v>
      </c>
      <c r="AV45" s="163">
        <f t="shared" si="25"/>
        <v>1.9892326178493221E-3</v>
      </c>
      <c r="AW45" s="163">
        <f t="shared" si="25"/>
        <v>2.7624912041887373E-3</v>
      </c>
      <c r="AX45" s="163">
        <f t="shared" si="25"/>
        <v>3.0692291611443281E-3</v>
      </c>
      <c r="AY45" s="163">
        <f t="shared" si="25"/>
        <v>2.9015501957229766E-3</v>
      </c>
      <c r="AZ45" s="163">
        <f t="shared" si="25"/>
        <v>2.7439809379221003E-3</v>
      </c>
      <c r="BA45" s="163">
        <f t="shared" si="25"/>
        <v>2.5437126105185615E-3</v>
      </c>
      <c r="BB45" s="163">
        <f t="shared" ref="BB45:BE45" si="26">IF(BB$11="NO","-",BB11/BB$5)</f>
        <v>2.2257160098051632E-3</v>
      </c>
      <c r="BC45" s="163" t="str">
        <f t="shared" si="26"/>
        <v>-</v>
      </c>
      <c r="BD45" s="163" t="str">
        <f t="shared" si="26"/>
        <v>-</v>
      </c>
      <c r="BE45" s="163" t="str">
        <f t="shared" si="26"/>
        <v>-</v>
      </c>
      <c r="BG45" s="52"/>
      <c r="BH45" s="52"/>
    </row>
    <row r="46" spans="2:63">
      <c r="W46" s="1"/>
      <c r="X46" s="367"/>
      <c r="Y46" s="342" t="s">
        <v>332</v>
      </c>
      <c r="Z46" s="92"/>
      <c r="AA46" s="79">
        <f>IF(AA12="NO","=",AA12/AA$5)</f>
        <v>0.99977499473927811</v>
      </c>
      <c r="AB46" s="135">
        <f>IF(AB12="NO","=",AB12/AB$5)</f>
        <v>1</v>
      </c>
      <c r="AC46" s="134">
        <f>IF(AC12="NO","=",AC12/AC$5)</f>
        <v>0.98946838193096909</v>
      </c>
      <c r="AD46" s="134">
        <f>IF(AD12="NO","=",AD12/AD$5)</f>
        <v>0.92628241416568324</v>
      </c>
      <c r="AE46" s="134">
        <f t="shared" ref="AE46:BA46" si="27">IF(AE12="NO","=",AE12/AE$5)</f>
        <v>0.87483126491132013</v>
      </c>
      <c r="AF46" s="134">
        <f t="shared" si="27"/>
        <v>0.85114176824061438</v>
      </c>
      <c r="AG46" s="134">
        <f t="shared" si="27"/>
        <v>0.80202918842492366</v>
      </c>
      <c r="AH46" s="134">
        <f t="shared" si="27"/>
        <v>0.76068903282562339</v>
      </c>
      <c r="AI46" s="134">
        <f t="shared" si="27"/>
        <v>0.73432418210920236</v>
      </c>
      <c r="AJ46" s="134">
        <f t="shared" si="27"/>
        <v>0.73185317133661443</v>
      </c>
      <c r="AK46" s="134">
        <f t="shared" si="27"/>
        <v>0.68650452037013698</v>
      </c>
      <c r="AL46" s="134">
        <f t="shared" si="27"/>
        <v>0.60682784891840102</v>
      </c>
      <c r="AM46" s="134">
        <f t="shared" si="27"/>
        <v>0.47490847080648563</v>
      </c>
      <c r="AN46" s="134">
        <f t="shared" si="27"/>
        <v>0.39151449017259504</v>
      </c>
      <c r="AO46" s="134">
        <f t="shared" si="27"/>
        <v>0.10366382800434133</v>
      </c>
      <c r="AP46" s="134">
        <f t="shared" si="27"/>
        <v>4.5852595339312456E-2</v>
      </c>
      <c r="AQ46" s="134">
        <f t="shared" si="27"/>
        <v>5.6813869421281533E-2</v>
      </c>
      <c r="AR46" s="134">
        <f t="shared" si="27"/>
        <v>1.6476739079106781E-2</v>
      </c>
      <c r="AS46" s="134">
        <f t="shared" si="27"/>
        <v>3.0774289678414914E-2</v>
      </c>
      <c r="AT46" s="79">
        <f t="shared" si="27"/>
        <v>2.4033632459647051E-3</v>
      </c>
      <c r="AU46" s="79">
        <f t="shared" si="27"/>
        <v>2.2861823800593194E-3</v>
      </c>
      <c r="AV46" s="79">
        <f t="shared" si="27"/>
        <v>6.2443671370255812E-4</v>
      </c>
      <c r="AW46" s="79">
        <f t="shared" si="27"/>
        <v>6.0513950822615363E-4</v>
      </c>
      <c r="AX46" s="79">
        <f t="shared" si="27"/>
        <v>5.072509809350116E-4</v>
      </c>
      <c r="AY46" s="79">
        <f t="shared" si="27"/>
        <v>6.620862919008661E-4</v>
      </c>
      <c r="AZ46" s="79">
        <f t="shared" si="27"/>
        <v>7.5428227008276767E-4</v>
      </c>
      <c r="BA46" s="79">
        <f t="shared" si="27"/>
        <v>5.5692246808077591E-4</v>
      </c>
      <c r="BB46" s="79">
        <f t="shared" ref="BB46:BE46" si="28">IF(BB12="NO","=",BB12/BB$5)</f>
        <v>8.4129799404456353E-4</v>
      </c>
      <c r="BC46" s="79" t="str">
        <f t="shared" si="28"/>
        <v>=</v>
      </c>
      <c r="BD46" s="79" t="str">
        <f t="shared" si="28"/>
        <v>=</v>
      </c>
      <c r="BE46" s="79" t="str">
        <f t="shared" si="28"/>
        <v>=</v>
      </c>
      <c r="BI46" s="52"/>
    </row>
    <row r="47" spans="2:63">
      <c r="W47" s="1"/>
      <c r="X47" s="367"/>
      <c r="Y47" s="405" t="s">
        <v>333</v>
      </c>
      <c r="Z47" s="62"/>
      <c r="AA47" s="163" t="str">
        <f>IF(AA$13="NO","-",AA13/AA$5)</f>
        <v>-</v>
      </c>
      <c r="AB47" s="163" t="str">
        <f>IF(AB$13="NO","-",AB13/AB$5)</f>
        <v>-</v>
      </c>
      <c r="AC47" s="163" t="str">
        <f>IF(AC$13="NO","-",AC13/AC$5)</f>
        <v>-</v>
      </c>
      <c r="AD47" s="163" t="str">
        <f>IF(AD$13="NO","-",AD13/AD$5)</f>
        <v>-</v>
      </c>
      <c r="AE47" s="163" t="str">
        <f t="shared" ref="AE47:BA47" si="29">IF(AE$13="NO","-",AE13/AE$5)</f>
        <v>-</v>
      </c>
      <c r="AF47" s="163" t="str">
        <f t="shared" si="29"/>
        <v>-</v>
      </c>
      <c r="AG47" s="164">
        <f t="shared" si="29"/>
        <v>9.9697959536585612E-6</v>
      </c>
      <c r="AH47" s="164">
        <f t="shared" si="29"/>
        <v>2.7279615092133905E-5</v>
      </c>
      <c r="AI47" s="164">
        <f t="shared" si="29"/>
        <v>7.632340547279833E-5</v>
      </c>
      <c r="AJ47" s="163">
        <f t="shared" si="29"/>
        <v>1.5465789201377119E-4</v>
      </c>
      <c r="AK47" s="163">
        <f t="shared" si="29"/>
        <v>2.0254837107604919E-4</v>
      </c>
      <c r="AL47" s="163">
        <f t="shared" si="29"/>
        <v>2.7517814929548055E-4</v>
      </c>
      <c r="AM47" s="163">
        <f t="shared" si="29"/>
        <v>3.6864341177240761E-4</v>
      </c>
      <c r="AN47" s="163">
        <f t="shared" si="29"/>
        <v>4.0305617352838166E-4</v>
      </c>
      <c r="AO47" s="163">
        <f t="shared" si="29"/>
        <v>5.6362573543902912E-4</v>
      </c>
      <c r="AP47" s="163">
        <f t="shared" si="29"/>
        <v>5.7417008690028313E-4</v>
      </c>
      <c r="AQ47" s="163">
        <f t="shared" si="29"/>
        <v>5.1006822828640174E-4</v>
      </c>
      <c r="AR47" s="163">
        <f t="shared" si="29"/>
        <v>4.6185935753548571E-4</v>
      </c>
      <c r="AS47" s="163">
        <f t="shared" si="29"/>
        <v>4.0690272413569097E-4</v>
      </c>
      <c r="AT47" s="163">
        <f t="shared" si="29"/>
        <v>3.8608601221595769E-4</v>
      </c>
      <c r="AU47" s="163">
        <f t="shared" si="29"/>
        <v>3.5586452744763392E-4</v>
      </c>
      <c r="AV47" s="163">
        <f t="shared" si="29"/>
        <v>3.2279163724411474E-4</v>
      </c>
      <c r="AW47" s="163">
        <f t="shared" si="29"/>
        <v>2.9395532667950852E-4</v>
      </c>
      <c r="AX47" s="163">
        <f t="shared" si="29"/>
        <v>2.7428356414608017E-4</v>
      </c>
      <c r="AY47" s="163">
        <f t="shared" si="29"/>
        <v>2.5324532345791223E-4</v>
      </c>
      <c r="AZ47" s="163">
        <f t="shared" si="29"/>
        <v>2.3897809741536195E-4</v>
      </c>
      <c r="BA47" s="163">
        <f t="shared" si="29"/>
        <v>2.237612586654125E-4</v>
      </c>
      <c r="BB47" s="163">
        <f t="shared" ref="BB47:BE47" si="30">IF(BB$13="NO","-",BB13/BB$5)</f>
        <v>2.1261773625344115E-4</v>
      </c>
      <c r="BC47" s="163" t="str">
        <f t="shared" si="30"/>
        <v>-</v>
      </c>
      <c r="BD47" s="163" t="str">
        <f t="shared" si="30"/>
        <v>-</v>
      </c>
      <c r="BE47" s="163" t="str">
        <f t="shared" si="30"/>
        <v>-</v>
      </c>
      <c r="BG47" s="52"/>
      <c r="BH47" s="52"/>
    </row>
    <row r="48" spans="2:63">
      <c r="W48" s="1"/>
      <c r="X48" s="367"/>
      <c r="Y48" s="342" t="s">
        <v>334</v>
      </c>
      <c r="Z48" s="62"/>
      <c r="AA48" s="606">
        <f>IF(AA14="NO","-",AA14/AA$5)</f>
        <v>4.5191187359603299E-8</v>
      </c>
      <c r="AB48" s="193" t="str">
        <f>IF(AB$14="NO","-",AB14/AB$5)</f>
        <v>-</v>
      </c>
      <c r="AC48" s="317">
        <f>IF(AC14="NO","-",AC14/AC$5)</f>
        <v>1.2157217107558982E-6</v>
      </c>
      <c r="AD48" s="317">
        <f>IF(AD14="NO","-",AD14/AD$5)</f>
        <v>7.7444301491381586E-6</v>
      </c>
      <c r="AE48" s="136">
        <f t="shared" ref="AE48:BB48" si="31">IF(AE14="NO","-",AE14/AE$5)</f>
        <v>1.1457400749869372E-5</v>
      </c>
      <c r="AF48" s="136">
        <f t="shared" si="31"/>
        <v>1.0565897812642109E-5</v>
      </c>
      <c r="AG48" s="136">
        <f t="shared" si="31"/>
        <v>1.0721800553437461E-5</v>
      </c>
      <c r="AH48" s="136">
        <f t="shared" si="31"/>
        <v>3.4340022421347805E-5</v>
      </c>
      <c r="AI48" s="136">
        <f t="shared" si="31"/>
        <v>3.3437308258351108E-5</v>
      </c>
      <c r="AJ48" s="79">
        <f t="shared" si="31"/>
        <v>1.5381670885702151E-4</v>
      </c>
      <c r="AK48" s="136">
        <f t="shared" si="31"/>
        <v>8.0437605122614142E-5</v>
      </c>
      <c r="AL48" s="136">
        <f t="shared" si="31"/>
        <v>5.9610570271570722E-5</v>
      </c>
      <c r="AM48" s="79">
        <f t="shared" si="31"/>
        <v>1.1738643559248094E-4</v>
      </c>
      <c r="AN48" s="79">
        <f t="shared" si="31"/>
        <v>1.0188897851586004E-4</v>
      </c>
      <c r="AO48" s="79">
        <f t="shared" si="31"/>
        <v>2.451899755335786E-4</v>
      </c>
      <c r="AP48" s="79">
        <f t="shared" si="31"/>
        <v>2.3300413163447427E-4</v>
      </c>
      <c r="AQ48" s="79">
        <f t="shared" si="31"/>
        <v>1.9343468207109251E-4</v>
      </c>
      <c r="AR48" s="79">
        <f t="shared" si="31"/>
        <v>1.8326858959528451E-4</v>
      </c>
      <c r="AS48" s="79">
        <f t="shared" si="31"/>
        <v>1.4694189125170415E-4</v>
      </c>
      <c r="AT48" s="79">
        <f t="shared" si="31"/>
        <v>1.097668838426137E-4</v>
      </c>
      <c r="AU48" s="79">
        <f t="shared" si="31"/>
        <v>1.2962654094936336E-4</v>
      </c>
      <c r="AV48" s="79">
        <f t="shared" si="31"/>
        <v>1.2568105857060151E-4</v>
      </c>
      <c r="AW48" s="136">
        <f t="shared" si="31"/>
        <v>8.1387935589122395E-5</v>
      </c>
      <c r="AX48" s="136">
        <f t="shared" si="31"/>
        <v>7.3776242761307496E-5</v>
      </c>
      <c r="AY48" s="136">
        <f t="shared" si="31"/>
        <v>6.3180163730145532E-5</v>
      </c>
      <c r="AZ48" s="136">
        <f t="shared" si="31"/>
        <v>4.9232936634442585E-5</v>
      </c>
      <c r="BA48" s="136">
        <f t="shared" si="31"/>
        <v>4.5492657343152625E-5</v>
      </c>
      <c r="BB48" s="136">
        <f t="shared" si="31"/>
        <v>4.1726129708900128E-5</v>
      </c>
      <c r="BC48" s="79" t="str">
        <f t="shared" ref="BC48:BE48" si="32">IF(BC14="NO","-",BC14/BC$5)</f>
        <v>-</v>
      </c>
      <c r="BD48" s="79" t="str">
        <f t="shared" si="32"/>
        <v>-</v>
      </c>
      <c r="BE48" s="136" t="str">
        <f t="shared" si="32"/>
        <v>-</v>
      </c>
      <c r="BG48" s="52"/>
    </row>
    <row r="49" spans="23:60">
      <c r="W49" s="1"/>
      <c r="X49" s="368"/>
      <c r="Y49" s="342" t="s">
        <v>335</v>
      </c>
      <c r="Z49" s="62"/>
      <c r="AA49" s="159" t="str">
        <f>IF(AA$15="NO","-",AA15/AA$5)</f>
        <v>-</v>
      </c>
      <c r="AB49" s="159" t="str">
        <f>IF(AB$15="NO","-",AB15/AB$5)</f>
        <v>-</v>
      </c>
      <c r="AC49" s="159" t="str">
        <f>IF(AC$15="NO","-",AC15/AC$5)</f>
        <v>-</v>
      </c>
      <c r="AD49" s="159" t="str">
        <f>IF(AD$15="NO","-",AD15/AD$5)</f>
        <v>-</v>
      </c>
      <c r="AE49" s="159" t="str">
        <f t="shared" ref="AE49:BA49" si="33">IF(AE$15="NO","-",AE15/AE$5)</f>
        <v>-</v>
      </c>
      <c r="AF49" s="159" t="str">
        <f t="shared" si="33"/>
        <v>-</v>
      </c>
      <c r="AG49" s="159" t="str">
        <f t="shared" si="33"/>
        <v>-</v>
      </c>
      <c r="AH49" s="159" t="str">
        <f t="shared" si="33"/>
        <v>-</v>
      </c>
      <c r="AI49" s="159" t="str">
        <f t="shared" si="33"/>
        <v>-</v>
      </c>
      <c r="AJ49" s="159" t="str">
        <f t="shared" si="33"/>
        <v>-</v>
      </c>
      <c r="AK49" s="159" t="str">
        <f t="shared" si="33"/>
        <v>-</v>
      </c>
      <c r="AL49" s="159" t="str">
        <f t="shared" si="33"/>
        <v>-</v>
      </c>
      <c r="AM49" s="159" t="str">
        <f t="shared" si="33"/>
        <v>-</v>
      </c>
      <c r="AN49" s="159" t="str">
        <f t="shared" si="33"/>
        <v>-</v>
      </c>
      <c r="AO49" s="159" t="str">
        <f t="shared" si="33"/>
        <v>-</v>
      </c>
      <c r="AP49" s="159" t="str">
        <f t="shared" si="33"/>
        <v>-</v>
      </c>
      <c r="AQ49" s="159" t="str">
        <f t="shared" si="33"/>
        <v>-</v>
      </c>
      <c r="AR49" s="159" t="str">
        <f t="shared" si="33"/>
        <v>-</v>
      </c>
      <c r="AS49" s="159" t="str">
        <f t="shared" si="33"/>
        <v>-</v>
      </c>
      <c r="AT49" s="159" t="str">
        <f t="shared" si="33"/>
        <v>-</v>
      </c>
      <c r="AU49" s="159" t="str">
        <f t="shared" si="33"/>
        <v>-</v>
      </c>
      <c r="AV49" s="164">
        <f t="shared" si="33"/>
        <v>3.8394419558738363E-5</v>
      </c>
      <c r="AW49" s="164">
        <f t="shared" si="33"/>
        <v>4.3852170444091193E-5</v>
      </c>
      <c r="AX49" s="164">
        <f t="shared" si="33"/>
        <v>4.0100246465808339E-5</v>
      </c>
      <c r="AY49" s="164">
        <f t="shared" si="33"/>
        <v>3.5984166287010752E-5</v>
      </c>
      <c r="AZ49" s="164">
        <f t="shared" si="33"/>
        <v>2.1863992828750494E-5</v>
      </c>
      <c r="BA49" s="164">
        <f t="shared" si="33"/>
        <v>2.6905375991740185E-5</v>
      </c>
      <c r="BB49" s="164">
        <f t="shared" ref="BB49:BE49" si="34">IF(BB$15="NO","-",BB15/BB$5)</f>
        <v>3.1264452481385806E-5</v>
      </c>
      <c r="BC49" s="164" t="str">
        <f t="shared" si="34"/>
        <v>-</v>
      </c>
      <c r="BD49" s="164" t="str">
        <f t="shared" si="34"/>
        <v>-</v>
      </c>
      <c r="BE49" s="164" t="str">
        <f t="shared" si="34"/>
        <v>-</v>
      </c>
      <c r="BG49" s="52"/>
    </row>
    <row r="50" spans="23:60">
      <c r="W50" s="1"/>
      <c r="X50" s="427" t="s">
        <v>16</v>
      </c>
      <c r="Y50" s="437"/>
      <c r="Z50" s="76"/>
      <c r="AA50" s="138">
        <f>SUM(AA51:AA56)</f>
        <v>1</v>
      </c>
      <c r="AB50" s="138">
        <f t="shared" ref="AB50:BE50" si="35">SUM(AB51:AB56)</f>
        <v>1.0000000000000002</v>
      </c>
      <c r="AC50" s="138">
        <f t="shared" si="35"/>
        <v>1</v>
      </c>
      <c r="AD50" s="138">
        <f t="shared" si="35"/>
        <v>1</v>
      </c>
      <c r="AE50" s="138">
        <f t="shared" si="35"/>
        <v>1</v>
      </c>
      <c r="AF50" s="138">
        <f t="shared" si="35"/>
        <v>1</v>
      </c>
      <c r="AG50" s="138">
        <f t="shared" si="35"/>
        <v>0.99999999999999989</v>
      </c>
      <c r="AH50" s="138">
        <f t="shared" si="35"/>
        <v>1</v>
      </c>
      <c r="AI50" s="138">
        <f t="shared" si="35"/>
        <v>1</v>
      </c>
      <c r="AJ50" s="138">
        <f t="shared" si="35"/>
        <v>1</v>
      </c>
      <c r="AK50" s="138">
        <f t="shared" si="35"/>
        <v>0.99999999999999989</v>
      </c>
      <c r="AL50" s="138">
        <f t="shared" si="35"/>
        <v>1</v>
      </c>
      <c r="AM50" s="138">
        <f t="shared" si="35"/>
        <v>1</v>
      </c>
      <c r="AN50" s="138">
        <f t="shared" si="35"/>
        <v>0.99999999999999989</v>
      </c>
      <c r="AO50" s="138">
        <f t="shared" si="35"/>
        <v>1</v>
      </c>
      <c r="AP50" s="138">
        <f t="shared" si="35"/>
        <v>1</v>
      </c>
      <c r="AQ50" s="138">
        <f t="shared" si="35"/>
        <v>1.0000000000000002</v>
      </c>
      <c r="AR50" s="138">
        <f t="shared" si="35"/>
        <v>1</v>
      </c>
      <c r="AS50" s="138">
        <f t="shared" si="35"/>
        <v>1.0000000000000002</v>
      </c>
      <c r="AT50" s="138">
        <f t="shared" si="35"/>
        <v>0.99999999999999989</v>
      </c>
      <c r="AU50" s="138">
        <f t="shared" si="35"/>
        <v>0.99999999999999989</v>
      </c>
      <c r="AV50" s="138">
        <f t="shared" si="35"/>
        <v>1.0000000000000002</v>
      </c>
      <c r="AW50" s="138">
        <f t="shared" si="35"/>
        <v>1</v>
      </c>
      <c r="AX50" s="138">
        <f t="shared" si="35"/>
        <v>0.99999999999999989</v>
      </c>
      <c r="AY50" s="138">
        <f t="shared" si="35"/>
        <v>1</v>
      </c>
      <c r="AZ50" s="138">
        <f t="shared" si="35"/>
        <v>1</v>
      </c>
      <c r="BA50" s="138">
        <f t="shared" si="35"/>
        <v>0.99999999999999978</v>
      </c>
      <c r="BB50" s="138">
        <f t="shared" si="35"/>
        <v>1</v>
      </c>
      <c r="BC50" s="138">
        <f t="shared" si="35"/>
        <v>0</v>
      </c>
      <c r="BD50" s="138">
        <f t="shared" si="35"/>
        <v>0</v>
      </c>
      <c r="BE50" s="138">
        <f t="shared" si="35"/>
        <v>0</v>
      </c>
      <c r="BG50" s="52"/>
      <c r="BH50" s="52"/>
    </row>
    <row r="51" spans="23:60">
      <c r="W51" s="1"/>
      <c r="X51" s="427"/>
      <c r="Y51" s="342" t="s">
        <v>336</v>
      </c>
      <c r="Z51" s="63"/>
      <c r="AA51" s="78">
        <f>IF(AA17="NO","-",AA17/AA$16)</f>
        <v>0.21767336937425263</v>
      </c>
      <c r="AB51" s="78">
        <f t="shared" ref="AB51:AK51" si="36">IF(AB17="NO","-",AB17/AB$16)</f>
        <v>0.2195551803218036</v>
      </c>
      <c r="AC51" s="78">
        <f t="shared" si="36"/>
        <v>0.22129151757992757</v>
      </c>
      <c r="AD51" s="78">
        <f t="shared" si="36"/>
        <v>0.22250405676443746</v>
      </c>
      <c r="AE51" s="78">
        <f t="shared" si="36"/>
        <v>0.22291114821196845</v>
      </c>
      <c r="AF51" s="78">
        <f t="shared" si="36"/>
        <v>0.22334944168198601</v>
      </c>
      <c r="AG51" s="78">
        <f t="shared" si="36"/>
        <v>0.25307507558155207</v>
      </c>
      <c r="AH51" s="78">
        <f t="shared" si="36"/>
        <v>0.29042425604605904</v>
      </c>
      <c r="AI51" s="78">
        <f t="shared" si="36"/>
        <v>0.35535163194898295</v>
      </c>
      <c r="AJ51" s="78">
        <f t="shared" si="36"/>
        <v>0.47891062486432484</v>
      </c>
      <c r="AK51" s="78">
        <f t="shared" si="36"/>
        <v>0.57031999439948455</v>
      </c>
      <c r="AL51" s="78">
        <f t="shared" ref="AL51:BA51" si="37">IF(AL17="NO","-",AL17/AL$16)</f>
        <v>0.52683023613404423</v>
      </c>
      <c r="AM51" s="78">
        <f t="shared" si="37"/>
        <v>0.56379545217012761</v>
      </c>
      <c r="AN51" s="78">
        <f t="shared" si="37"/>
        <v>0.58032970043633514</v>
      </c>
      <c r="AO51" s="78">
        <f t="shared" si="37"/>
        <v>0.5895039105909502</v>
      </c>
      <c r="AP51" s="78">
        <f t="shared" si="37"/>
        <v>0.53275267881879163</v>
      </c>
      <c r="AQ51" s="78">
        <f t="shared" si="37"/>
        <v>0.54838410474151611</v>
      </c>
      <c r="AR51" s="78">
        <f t="shared" si="37"/>
        <v>0.55993025329038315</v>
      </c>
      <c r="AS51" s="78">
        <f t="shared" si="37"/>
        <v>0.58134419188444053</v>
      </c>
      <c r="AT51" s="78">
        <f t="shared" si="37"/>
        <v>0.52116271418027826</v>
      </c>
      <c r="AU51" s="78">
        <f t="shared" si="37"/>
        <v>0.52107551783808459</v>
      </c>
      <c r="AV51" s="78">
        <f t="shared" si="37"/>
        <v>0.49616661890753688</v>
      </c>
      <c r="AW51" s="78">
        <f t="shared" si="37"/>
        <v>0.47264754954690397</v>
      </c>
      <c r="AX51" s="78">
        <f>IF(AX17="NO","-",AX17/AX$16)</f>
        <v>0.47430006734286378</v>
      </c>
      <c r="AY51" s="78">
        <f t="shared" si="37"/>
        <v>0.48100364945412566</v>
      </c>
      <c r="AZ51" s="78">
        <f t="shared" si="37"/>
        <v>0.47828666102948075</v>
      </c>
      <c r="BA51" s="78">
        <f t="shared" si="37"/>
        <v>0.50995632820771319</v>
      </c>
      <c r="BB51" s="78">
        <f t="shared" ref="BB51:BE51" si="38">IF(BB17="NO","-",BB17/BB$16)</f>
        <v>0.5259948470818715</v>
      </c>
      <c r="BC51" s="137" t="str">
        <f t="shared" si="38"/>
        <v>-</v>
      </c>
      <c r="BD51" s="137" t="str">
        <f t="shared" si="38"/>
        <v>-</v>
      </c>
      <c r="BE51" s="137" t="str">
        <f t="shared" si="38"/>
        <v>-</v>
      </c>
    </row>
    <row r="52" spans="23:60">
      <c r="W52" s="1"/>
      <c r="X52" s="426"/>
      <c r="Y52" s="344" t="s">
        <v>337</v>
      </c>
      <c r="Z52" s="63"/>
      <c r="AA52" s="78">
        <f>IF(AA18="NO","-",AA18/AA$16)</f>
        <v>0.69578379718268168</v>
      </c>
      <c r="AB52" s="78">
        <f t="shared" ref="AB52:AK52" si="39">IF(AB18="NO","-",AB18/AB$16)</f>
        <v>0.70179892696374258</v>
      </c>
      <c r="AC52" s="78">
        <f t="shared" si="39"/>
        <v>0.70734905619691546</v>
      </c>
      <c r="AD52" s="78">
        <f t="shared" si="39"/>
        <v>0.71122488685298679</v>
      </c>
      <c r="AE52" s="78">
        <f t="shared" si="39"/>
        <v>0.71252613759384675</v>
      </c>
      <c r="AF52" s="78">
        <f t="shared" si="39"/>
        <v>0.71392712429114391</v>
      </c>
      <c r="AG52" s="78">
        <f t="shared" si="39"/>
        <v>0.67089608678571322</v>
      </c>
      <c r="AH52" s="78">
        <f t="shared" si="39"/>
        <v>0.6130506223902914</v>
      </c>
      <c r="AI52" s="78">
        <f t="shared" si="39"/>
        <v>0.53058553459273183</v>
      </c>
      <c r="AJ52" s="78">
        <f t="shared" si="39"/>
        <v>0.38185930157093934</v>
      </c>
      <c r="AK52" s="78">
        <f t="shared" si="39"/>
        <v>0.26950392855594746</v>
      </c>
      <c r="AL52" s="78">
        <f t="shared" ref="AL52:BA52" si="40">IF(AL18="NO","-",AL18/AL$16)</f>
        <v>0.3216726332636422</v>
      </c>
      <c r="AM52" s="78">
        <f t="shared" si="40"/>
        <v>0.27741156861339417</v>
      </c>
      <c r="AN52" s="78">
        <f t="shared" si="40"/>
        <v>0.26133989311032008</v>
      </c>
      <c r="AO52" s="78">
        <f t="shared" si="40"/>
        <v>0.27084187152663824</v>
      </c>
      <c r="AP52" s="78">
        <f t="shared" si="40"/>
        <v>0.32638921700953483</v>
      </c>
      <c r="AQ52" s="78">
        <f t="shared" si="40"/>
        <v>0.31033741140225163</v>
      </c>
      <c r="AR52" s="78">
        <f t="shared" si="40"/>
        <v>0.30026689164375353</v>
      </c>
      <c r="AS52" s="78">
        <f t="shared" si="40"/>
        <v>0.28696308859983083</v>
      </c>
      <c r="AT52" s="78">
        <f t="shared" si="40"/>
        <v>0.3509932474821113</v>
      </c>
      <c r="AU52" s="78">
        <f t="shared" si="40"/>
        <v>0.404910572614255</v>
      </c>
      <c r="AV52" s="78">
        <f t="shared" si="40"/>
        <v>0.4274765138217253</v>
      </c>
      <c r="AW52" s="78">
        <f t="shared" si="40"/>
        <v>0.46067925793873804</v>
      </c>
      <c r="AX52" s="78">
        <f t="shared" si="40"/>
        <v>0.46277979518128121</v>
      </c>
      <c r="AY52" s="78">
        <f t="shared" si="40"/>
        <v>0.45711120547372558</v>
      </c>
      <c r="AZ52" s="78">
        <f t="shared" si="40"/>
        <v>0.45857532408036283</v>
      </c>
      <c r="BA52" s="78">
        <f t="shared" si="40"/>
        <v>0.43401251672669611</v>
      </c>
      <c r="BB52" s="78">
        <f t="shared" ref="BB52:BE52" si="41">IF(BB18="NO","-",BB18/BB$16)</f>
        <v>0.42238460320230803</v>
      </c>
      <c r="BC52" s="137" t="str">
        <f t="shared" si="41"/>
        <v>-</v>
      </c>
      <c r="BD52" s="137" t="str">
        <f t="shared" si="41"/>
        <v>-</v>
      </c>
      <c r="BE52" s="137" t="str">
        <f t="shared" si="41"/>
        <v>-</v>
      </c>
    </row>
    <row r="53" spans="23:60">
      <c r="W53" s="1"/>
      <c r="X53" s="427"/>
      <c r="Y53" s="342" t="s">
        <v>338</v>
      </c>
      <c r="Z53" s="78"/>
      <c r="AA53" s="78">
        <f>IF(AA19="NO","-",AA19/AA$16)</f>
        <v>5.0604576933414427E-2</v>
      </c>
      <c r="AB53" s="78">
        <f t="shared" ref="AB53:AK53" si="42">IF(AB19="NO","-",AB19/AB$16)</f>
        <v>5.1042059236110604E-2</v>
      </c>
      <c r="AC53" s="78">
        <f t="shared" si="42"/>
        <v>5.1445721901018489E-2</v>
      </c>
      <c r="AD53" s="78">
        <f t="shared" si="42"/>
        <v>5.1727612297733989E-2</v>
      </c>
      <c r="AE53" s="78">
        <f t="shared" si="42"/>
        <v>5.1822252678110976E-2</v>
      </c>
      <c r="AF53" s="78">
        <f t="shared" si="42"/>
        <v>5.1924146886330728E-2</v>
      </c>
      <c r="AG53" s="78">
        <f t="shared" si="42"/>
        <v>6.6094221627238062E-2</v>
      </c>
      <c r="AH53" s="78">
        <f t="shared" si="42"/>
        <v>8.4329270650254876E-2</v>
      </c>
      <c r="AI53" s="78">
        <f t="shared" si="42"/>
        <v>9.9330800683882545E-2</v>
      </c>
      <c r="AJ53" s="78">
        <f t="shared" si="42"/>
        <v>0.11967626589795403</v>
      </c>
      <c r="AK53" s="78">
        <f t="shared" si="42"/>
        <v>0.13991953385425968</v>
      </c>
      <c r="AL53" s="78">
        <f t="shared" ref="AL53:BA53" si="43">IF(AL19="NO","-",AL19/AL$16)</f>
        <v>0.13463261120389008</v>
      </c>
      <c r="AM53" s="78">
        <f t="shared" si="43"/>
        <v>0.13667180171762192</v>
      </c>
      <c r="AN53" s="78">
        <f t="shared" si="43"/>
        <v>0.13683700729989681</v>
      </c>
      <c r="AO53" s="78">
        <f t="shared" si="43"/>
        <v>0.11783436729841164</v>
      </c>
      <c r="AP53" s="78">
        <f t="shared" si="43"/>
        <v>0.12067198940367099</v>
      </c>
      <c r="AQ53" s="78">
        <f t="shared" si="43"/>
        <v>0.12127054955157433</v>
      </c>
      <c r="AR53" s="78">
        <f t="shared" si="43"/>
        <v>0.12338804715473875</v>
      </c>
      <c r="AS53" s="78">
        <f t="shared" si="43"/>
        <v>0.11299255842054022</v>
      </c>
      <c r="AT53" s="78">
        <f t="shared" si="43"/>
        <v>0.1133453154835953</v>
      </c>
      <c r="AU53" s="78">
        <f t="shared" si="43"/>
        <v>5.8456158430798356E-2</v>
      </c>
      <c r="AV53" s="78">
        <f t="shared" si="43"/>
        <v>5.4973489948465654E-2</v>
      </c>
      <c r="AW53" s="78">
        <f t="shared" si="43"/>
        <v>4.2960970786419035E-2</v>
      </c>
      <c r="AX53" s="78">
        <f t="shared" si="43"/>
        <v>3.3779572142029778E-2</v>
      </c>
      <c r="AY53" s="78">
        <f t="shared" si="43"/>
        <v>3.1942699949902849E-2</v>
      </c>
      <c r="AZ53" s="78">
        <f t="shared" si="43"/>
        <v>3.4637658473344525E-2</v>
      </c>
      <c r="BA53" s="78">
        <f t="shared" si="43"/>
        <v>2.8769044827293075E-2</v>
      </c>
      <c r="BB53" s="78">
        <f t="shared" ref="BB53:BE53" si="44">IF(BB19="NO","-",BB19/BB$16)</f>
        <v>2.2106391550854365E-2</v>
      </c>
      <c r="BC53" s="137" t="str">
        <f t="shared" si="44"/>
        <v>-</v>
      </c>
      <c r="BD53" s="137" t="str">
        <f t="shared" si="44"/>
        <v>-</v>
      </c>
      <c r="BE53" s="137" t="str">
        <f t="shared" si="44"/>
        <v>-</v>
      </c>
    </row>
    <row r="54" spans="23:60">
      <c r="W54" s="1"/>
      <c r="X54" s="427"/>
      <c r="Y54" s="342" t="s">
        <v>334</v>
      </c>
      <c r="Z54" s="63"/>
      <c r="AA54" s="763">
        <f>IF(AA20="NO","-",AA20/AA$16)</f>
        <v>4.7940230627845654E-3</v>
      </c>
      <c r="AB54" s="763">
        <f t="shared" ref="AB54:AK54" si="45">IF(AB20="NO","-",AB20/AB$16)</f>
        <v>4.8354679354775084E-3</v>
      </c>
      <c r="AC54" s="763">
        <f t="shared" si="45"/>
        <v>4.8737089058090996E-3</v>
      </c>
      <c r="AD54" s="763">
        <f t="shared" si="45"/>
        <v>4.9004137840024256E-3</v>
      </c>
      <c r="AE54" s="763">
        <f t="shared" si="45"/>
        <v>4.9093795375704267E-3</v>
      </c>
      <c r="AF54" s="763">
        <f t="shared" si="45"/>
        <v>4.9190324822993674E-3</v>
      </c>
      <c r="AG54" s="763">
        <f t="shared" si="45"/>
        <v>4.5768256509103817E-3</v>
      </c>
      <c r="AH54" s="763">
        <f t="shared" si="45"/>
        <v>7.7797153923143889E-3</v>
      </c>
      <c r="AI54" s="78">
        <f t="shared" si="45"/>
        <v>1.0304844195159023E-2</v>
      </c>
      <c r="AJ54" s="78">
        <f t="shared" si="45"/>
        <v>1.6257286066614075E-2</v>
      </c>
      <c r="AK54" s="78">
        <f t="shared" si="45"/>
        <v>1.8032280795797221E-2</v>
      </c>
      <c r="AL54" s="78">
        <f t="shared" ref="AL54:BA54" si="46">IF(AL20="NO","-",AL20/AL$16)</f>
        <v>1.4547821552635769E-2</v>
      </c>
      <c r="AM54" s="78">
        <f t="shared" si="46"/>
        <v>1.9743730093056001E-2</v>
      </c>
      <c r="AN54" s="78">
        <f t="shared" si="46"/>
        <v>1.8980621827555479E-2</v>
      </c>
      <c r="AO54" s="78">
        <f t="shared" si="46"/>
        <v>1.9443197089784217E-2</v>
      </c>
      <c r="AP54" s="78">
        <f t="shared" si="46"/>
        <v>1.7629480452024365E-2</v>
      </c>
      <c r="AQ54" s="78">
        <f t="shared" si="46"/>
        <v>1.7513351735042849E-2</v>
      </c>
      <c r="AR54" s="78">
        <f t="shared" si="46"/>
        <v>1.3508499188601147E-2</v>
      </c>
      <c r="AS54" s="78">
        <f t="shared" si="46"/>
        <v>1.4538099036737393E-2</v>
      </c>
      <c r="AT54" s="78">
        <f t="shared" si="46"/>
        <v>9.7165286501197864E-3</v>
      </c>
      <c r="AU54" s="78">
        <f t="shared" si="46"/>
        <v>1.09423283243103E-2</v>
      </c>
      <c r="AV54" s="78">
        <f t="shared" si="46"/>
        <v>1.5743690264875577E-2</v>
      </c>
      <c r="AW54" s="78">
        <f t="shared" si="46"/>
        <v>1.9851193453911318E-2</v>
      </c>
      <c r="AX54" s="78">
        <f t="shared" si="46"/>
        <v>2.3057312535299735E-2</v>
      </c>
      <c r="AY54" s="78">
        <f t="shared" si="46"/>
        <v>2.6695830985778601E-2</v>
      </c>
      <c r="AZ54" s="78">
        <f t="shared" si="46"/>
        <v>2.6135088884543252E-2</v>
      </c>
      <c r="BA54" s="78">
        <f t="shared" si="46"/>
        <v>2.1097597788520168E-2</v>
      </c>
      <c r="BB54" s="78">
        <f t="shared" ref="BB54:BE54" si="47">IF(BB20="NO","-",BB20/BB$16)</f>
        <v>2.3955501262636205E-2</v>
      </c>
      <c r="BC54" s="137" t="str">
        <f t="shared" si="47"/>
        <v>-</v>
      </c>
      <c r="BD54" s="137" t="str">
        <f t="shared" si="47"/>
        <v>-</v>
      </c>
      <c r="BE54" s="137" t="str">
        <f t="shared" si="47"/>
        <v>-</v>
      </c>
    </row>
    <row r="55" spans="23:60">
      <c r="W55" s="1"/>
      <c r="X55" s="426"/>
      <c r="Y55" s="428" t="s">
        <v>339</v>
      </c>
      <c r="Z55" s="88"/>
      <c r="AA55" s="86" t="str">
        <f>IF(AA$21="NO","-",AA21/AA$16)</f>
        <v>-</v>
      </c>
      <c r="AB55" s="86" t="str">
        <f t="shared" ref="AB55:AK55" si="48">IF(AB$21="NO","-",AB21/AB$16)</f>
        <v>-</v>
      </c>
      <c r="AC55" s="86" t="str">
        <f t="shared" si="48"/>
        <v>-</v>
      </c>
      <c r="AD55" s="86" t="str">
        <f t="shared" si="48"/>
        <v>-</v>
      </c>
      <c r="AE55" s="86" t="str">
        <f t="shared" si="48"/>
        <v>-</v>
      </c>
      <c r="AF55" s="86" t="str">
        <f t="shared" si="48"/>
        <v>-</v>
      </c>
      <c r="AG55" s="86" t="str">
        <f t="shared" si="48"/>
        <v>-</v>
      </c>
      <c r="AH55" s="86" t="str">
        <f t="shared" si="48"/>
        <v>-</v>
      </c>
      <c r="AI55" s="86" t="str">
        <f t="shared" si="48"/>
        <v>-</v>
      </c>
      <c r="AJ55" s="86" t="str">
        <f t="shared" si="48"/>
        <v>-</v>
      </c>
      <c r="AK55" s="86" t="str">
        <f t="shared" si="48"/>
        <v>-</v>
      </c>
      <c r="AL55" s="86" t="str">
        <f t="shared" ref="AL55:BA55" si="49">IF(AL$21="NO","-",AL21/AL$16)</f>
        <v>-</v>
      </c>
      <c r="AM55" s="320">
        <f t="shared" si="49"/>
        <v>4.2550410342470349E-6</v>
      </c>
      <c r="AN55" s="319">
        <f t="shared" si="49"/>
        <v>1.0960342384765611E-5</v>
      </c>
      <c r="AO55" s="319">
        <f t="shared" si="49"/>
        <v>1.8343261124110907E-5</v>
      </c>
      <c r="AP55" s="319">
        <f t="shared" si="49"/>
        <v>3.3497729586869497E-5</v>
      </c>
      <c r="AQ55" s="319">
        <f t="shared" si="49"/>
        <v>7.0422783089547835E-5</v>
      </c>
      <c r="AR55" s="310">
        <f t="shared" si="49"/>
        <v>1.7524430616534686E-4</v>
      </c>
      <c r="AS55" s="310">
        <f t="shared" si="49"/>
        <v>4.0319134518142582E-4</v>
      </c>
      <c r="AT55" s="310">
        <f t="shared" si="49"/>
        <v>7.737805726198728E-4</v>
      </c>
      <c r="AU55" s="310">
        <f t="shared" si="49"/>
        <v>1.0207657760921982E-3</v>
      </c>
      <c r="AV55" s="310">
        <f t="shared" si="49"/>
        <v>1.5804037349039153E-3</v>
      </c>
      <c r="AW55" s="86" t="str">
        <f t="shared" si="49"/>
        <v>-</v>
      </c>
      <c r="AX55" s="310">
        <f t="shared" si="49"/>
        <v>3.1587921977964664E-3</v>
      </c>
      <c r="AY55" s="310">
        <f t="shared" si="49"/>
        <v>2.6778144926667222E-3</v>
      </c>
      <c r="AZ55" s="310">
        <f t="shared" si="49"/>
        <v>2.3652675322685195E-3</v>
      </c>
      <c r="BA55" s="310">
        <f t="shared" si="49"/>
        <v>6.1645124497773677E-3</v>
      </c>
      <c r="BB55" s="310">
        <f t="shared" ref="BB55:BE55" si="50">IF(BB$21="NO","-",BB21/BB$16)</f>
        <v>5.5586569023298735E-3</v>
      </c>
      <c r="BC55" s="86" t="str">
        <f t="shared" si="50"/>
        <v>-</v>
      </c>
      <c r="BD55" s="86" t="str">
        <f t="shared" si="50"/>
        <v>-</v>
      </c>
      <c r="BE55" s="86" t="str">
        <f t="shared" si="50"/>
        <v>-</v>
      </c>
    </row>
    <row r="56" spans="23:60">
      <c r="W56" s="1"/>
      <c r="X56" s="429"/>
      <c r="Y56" s="342" t="s">
        <v>340</v>
      </c>
      <c r="Z56" s="62"/>
      <c r="AA56" s="134">
        <f>IF(AA22="NO","-",AA22/AA$16)</f>
        <v>3.1144233446866693E-2</v>
      </c>
      <c r="AB56" s="134">
        <f t="shared" ref="AB56:AK56" si="51">IF(AB22="NO","-",AB22/AB$16)</f>
        <v>2.2768365542865796E-2</v>
      </c>
      <c r="AC56" s="134">
        <f t="shared" si="51"/>
        <v>1.5039995416329359E-2</v>
      </c>
      <c r="AD56" s="79">
        <f t="shared" si="51"/>
        <v>9.6430303008393156E-3</v>
      </c>
      <c r="AE56" s="79">
        <f t="shared" si="51"/>
        <v>7.8310819785033601E-3</v>
      </c>
      <c r="AF56" s="79">
        <f t="shared" si="51"/>
        <v>5.8802546582400091E-3</v>
      </c>
      <c r="AG56" s="79">
        <f t="shared" si="51"/>
        <v>5.3577903545861732E-3</v>
      </c>
      <c r="AH56" s="79">
        <f t="shared" si="51"/>
        <v>4.4161355210804156E-3</v>
      </c>
      <c r="AI56" s="79">
        <f t="shared" si="51"/>
        <v>4.4271885792436065E-3</v>
      </c>
      <c r="AJ56" s="79">
        <f t="shared" si="51"/>
        <v>3.2965216001678136E-3</v>
      </c>
      <c r="AK56" s="79">
        <f t="shared" si="51"/>
        <v>2.22426239451089E-3</v>
      </c>
      <c r="AL56" s="79">
        <f t="shared" ref="AL56:BA56" si="52">IF(AL22="NO","-",AL22/AL$16)</f>
        <v>2.3166978457878681E-3</v>
      </c>
      <c r="AM56" s="79">
        <f t="shared" si="52"/>
        <v>2.3731923647659372E-3</v>
      </c>
      <c r="AN56" s="79">
        <f t="shared" si="52"/>
        <v>2.5018169835077466E-3</v>
      </c>
      <c r="AO56" s="79">
        <f t="shared" si="52"/>
        <v>2.35831023309161E-3</v>
      </c>
      <c r="AP56" s="79">
        <f t="shared" si="52"/>
        <v>2.5231365863913903E-3</v>
      </c>
      <c r="AQ56" s="79">
        <f t="shared" si="52"/>
        <v>2.4241597865256852E-3</v>
      </c>
      <c r="AR56" s="79">
        <f t="shared" si="52"/>
        <v>2.7310644163581217E-3</v>
      </c>
      <c r="AS56" s="79">
        <f t="shared" si="52"/>
        <v>3.7588707132698703E-3</v>
      </c>
      <c r="AT56" s="79">
        <f t="shared" si="52"/>
        <v>4.0084136312754223E-3</v>
      </c>
      <c r="AU56" s="79">
        <f t="shared" si="52"/>
        <v>3.594657016459489E-3</v>
      </c>
      <c r="AV56" s="79">
        <f t="shared" si="52"/>
        <v>4.0592833224928461E-3</v>
      </c>
      <c r="AW56" s="79">
        <f t="shared" si="52"/>
        <v>3.8610282740276286E-3</v>
      </c>
      <c r="AX56" s="79">
        <f t="shared" si="52"/>
        <v>2.9244606007289694E-3</v>
      </c>
      <c r="AY56" s="79">
        <f t="shared" si="52"/>
        <v>5.6879964380074127E-4</v>
      </c>
      <c r="AZ56" s="135" t="str">
        <f t="shared" si="52"/>
        <v>-</v>
      </c>
      <c r="BA56" s="135" t="str">
        <f t="shared" si="52"/>
        <v>-</v>
      </c>
      <c r="BB56" s="79" t="str">
        <f t="shared" ref="BB56:BE56" si="53">IF(BB22="NO","-",BB22/BB$16)</f>
        <v>-</v>
      </c>
      <c r="BC56" s="135" t="str">
        <f t="shared" si="53"/>
        <v>-</v>
      </c>
      <c r="BD56" s="135" t="str">
        <f t="shared" si="53"/>
        <v>-</v>
      </c>
      <c r="BE56" s="79" t="str">
        <f t="shared" si="53"/>
        <v>-</v>
      </c>
    </row>
    <row r="57" spans="23:60" ht="13.5" customHeight="1">
      <c r="W57" s="1"/>
      <c r="X57" s="430" t="s">
        <v>143</v>
      </c>
      <c r="Y57" s="431"/>
      <c r="Z57" s="77"/>
      <c r="AA57" s="139">
        <f>SUM(AA58:AA63)</f>
        <v>1</v>
      </c>
      <c r="AB57" s="139">
        <f t="shared" ref="AB57:BA57" si="54">SUM(AB58:AB63)</f>
        <v>0.99999999999999989</v>
      </c>
      <c r="AC57" s="139">
        <f t="shared" si="54"/>
        <v>1</v>
      </c>
      <c r="AD57" s="139">
        <f t="shared" si="54"/>
        <v>1</v>
      </c>
      <c r="AE57" s="139">
        <f t="shared" si="54"/>
        <v>1</v>
      </c>
      <c r="AF57" s="139">
        <f t="shared" si="54"/>
        <v>1.0000000000000002</v>
      </c>
      <c r="AG57" s="139">
        <f t="shared" si="54"/>
        <v>1</v>
      </c>
      <c r="AH57" s="139">
        <f t="shared" si="54"/>
        <v>1</v>
      </c>
      <c r="AI57" s="139">
        <f t="shared" si="54"/>
        <v>1</v>
      </c>
      <c r="AJ57" s="139">
        <f t="shared" si="54"/>
        <v>1</v>
      </c>
      <c r="AK57" s="139">
        <f t="shared" si="54"/>
        <v>1</v>
      </c>
      <c r="AL57" s="139">
        <f t="shared" si="54"/>
        <v>1</v>
      </c>
      <c r="AM57" s="139">
        <f t="shared" si="54"/>
        <v>0.99999999999999989</v>
      </c>
      <c r="AN57" s="139">
        <f t="shared" si="54"/>
        <v>1</v>
      </c>
      <c r="AO57" s="139">
        <f t="shared" si="54"/>
        <v>0.99999999999999978</v>
      </c>
      <c r="AP57" s="139">
        <f t="shared" si="54"/>
        <v>1</v>
      </c>
      <c r="AQ57" s="139">
        <f t="shared" si="54"/>
        <v>0.99999999999999978</v>
      </c>
      <c r="AR57" s="139">
        <f t="shared" si="54"/>
        <v>0.99999999999999989</v>
      </c>
      <c r="AS57" s="139">
        <f t="shared" si="54"/>
        <v>0.99999999999999978</v>
      </c>
      <c r="AT57" s="139">
        <f t="shared" si="54"/>
        <v>1</v>
      </c>
      <c r="AU57" s="139">
        <f t="shared" si="54"/>
        <v>1</v>
      </c>
      <c r="AV57" s="139">
        <f t="shared" si="54"/>
        <v>0.99999999999999989</v>
      </c>
      <c r="AW57" s="139">
        <f t="shared" si="54"/>
        <v>0.99999999999999989</v>
      </c>
      <c r="AX57" s="139">
        <f t="shared" si="54"/>
        <v>1</v>
      </c>
      <c r="AY57" s="139">
        <f t="shared" si="54"/>
        <v>0.99999999999999978</v>
      </c>
      <c r="AZ57" s="139">
        <f t="shared" si="54"/>
        <v>1</v>
      </c>
      <c r="BA57" s="139">
        <f t="shared" si="54"/>
        <v>1</v>
      </c>
      <c r="BB57" s="139">
        <f t="shared" ref="BB57:BE57" si="55">SUM(BB58:BB63)</f>
        <v>0.99999999999999989</v>
      </c>
      <c r="BC57" s="139">
        <f t="shared" si="55"/>
        <v>0</v>
      </c>
      <c r="BD57" s="139">
        <f t="shared" si="55"/>
        <v>0</v>
      </c>
      <c r="BE57" s="139">
        <f t="shared" si="55"/>
        <v>0</v>
      </c>
    </row>
    <row r="58" spans="23:60">
      <c r="W58" s="1"/>
      <c r="X58" s="432"/>
      <c r="Y58" s="342" t="s">
        <v>341</v>
      </c>
      <c r="Z58" s="62"/>
      <c r="AA58" s="134">
        <f t="shared" ref="AA58:AA63" si="56">IF(AA24="NO","-",AA24/AA$23)</f>
        <v>5.4596778287062449E-2</v>
      </c>
      <c r="AB58" s="134">
        <f t="shared" ref="AB58:AK58" si="57">IF(AB24="NO","-",AB24/AB$23)</f>
        <v>4.6857246772034414E-2</v>
      </c>
      <c r="AC58" s="134">
        <f t="shared" si="57"/>
        <v>4.4951908489247544E-2</v>
      </c>
      <c r="AD58" s="134">
        <f t="shared" si="57"/>
        <v>4.8633063256181296E-2</v>
      </c>
      <c r="AE58" s="134">
        <f t="shared" si="57"/>
        <v>5.2652246592596187E-2</v>
      </c>
      <c r="AF58" s="134">
        <f t="shared" si="57"/>
        <v>4.8735798418687526E-2</v>
      </c>
      <c r="AG58" s="134">
        <f t="shared" si="57"/>
        <v>4.8050436484261327E-2</v>
      </c>
      <c r="AH58" s="134">
        <f t="shared" si="57"/>
        <v>5.6617126372750855E-2</v>
      </c>
      <c r="AI58" s="134">
        <f t="shared" si="57"/>
        <v>6.2441935714714771E-2</v>
      </c>
      <c r="AJ58" s="134">
        <f t="shared" si="57"/>
        <v>8.9889248289987969E-2</v>
      </c>
      <c r="AK58" s="134">
        <f t="shared" si="57"/>
        <v>0.11584013730793179</v>
      </c>
      <c r="AL58" s="134">
        <f t="shared" ref="AL58:BA58" si="58">IF(AL24="NO","-",AL24/AL$23)</f>
        <v>0.13318921811484902</v>
      </c>
      <c r="AM58" s="134">
        <f t="shared" si="58"/>
        <v>0.14458448472692956</v>
      </c>
      <c r="AN58" s="134">
        <f t="shared" si="58"/>
        <v>0.14926098528448617</v>
      </c>
      <c r="AO58" s="134">
        <f t="shared" si="58"/>
        <v>0.16204758868228133</v>
      </c>
      <c r="AP58" s="134">
        <f t="shared" si="58"/>
        <v>0.17164709812272469</v>
      </c>
      <c r="AQ58" s="134">
        <f t="shared" si="58"/>
        <v>0.168645615990199</v>
      </c>
      <c r="AR58" s="134">
        <f t="shared" si="58"/>
        <v>0.18475572060983972</v>
      </c>
      <c r="AS58" s="134">
        <f t="shared" si="58"/>
        <v>0.20903101597305168</v>
      </c>
      <c r="AT58" s="134">
        <f t="shared" si="58"/>
        <v>0.35338974525507211</v>
      </c>
      <c r="AU58" s="134">
        <f t="shared" si="58"/>
        <v>0.34036957776768562</v>
      </c>
      <c r="AV58" s="134">
        <f t="shared" si="58"/>
        <v>0.37016493560586189</v>
      </c>
      <c r="AW58" s="134">
        <f t="shared" si="58"/>
        <v>0.38241934159188956</v>
      </c>
      <c r="AX58" s="134">
        <f t="shared" si="58"/>
        <v>0.40696446733667679</v>
      </c>
      <c r="AY58" s="134">
        <f t="shared" si="58"/>
        <v>0.41334063455386455</v>
      </c>
      <c r="AZ58" s="134">
        <f t="shared" si="58"/>
        <v>0.41201517110196956</v>
      </c>
      <c r="BA58" s="134">
        <f t="shared" si="58"/>
        <v>0.38805149918244863</v>
      </c>
      <c r="BB58" s="134">
        <f t="shared" ref="BB58:BE58" si="59">IF(BB24="NO","-",BB24/BB$23)</f>
        <v>0.40543077838024738</v>
      </c>
      <c r="BC58" s="135" t="str">
        <f t="shared" si="59"/>
        <v>-</v>
      </c>
      <c r="BD58" s="135" t="str">
        <f t="shared" si="59"/>
        <v>-</v>
      </c>
      <c r="BE58" s="135" t="str">
        <f t="shared" si="59"/>
        <v>-</v>
      </c>
    </row>
    <row r="59" spans="23:60">
      <c r="W59" s="1"/>
      <c r="X59" s="432"/>
      <c r="Y59" s="344" t="s">
        <v>342</v>
      </c>
      <c r="Z59" s="63"/>
      <c r="AA59" s="134">
        <f t="shared" si="56"/>
        <v>0.63131703393094751</v>
      </c>
      <c r="AB59" s="134">
        <f t="shared" ref="AB59:AK59" si="60">IF(AB25="NO","-",AB25/AB$23)</f>
        <v>0.6382408117101479</v>
      </c>
      <c r="AC59" s="134">
        <f t="shared" si="60"/>
        <v>0.64091816117840661</v>
      </c>
      <c r="AD59" s="134">
        <f t="shared" si="60"/>
        <v>0.63821823859811389</v>
      </c>
      <c r="AE59" s="134">
        <f t="shared" si="60"/>
        <v>0.635426637349917</v>
      </c>
      <c r="AF59" s="134">
        <f t="shared" si="60"/>
        <v>0.63830200561902206</v>
      </c>
      <c r="AG59" s="134">
        <f t="shared" si="60"/>
        <v>0.66007026567114024</v>
      </c>
      <c r="AH59" s="134">
        <f t="shared" si="60"/>
        <v>0.68768272380234097</v>
      </c>
      <c r="AI59" s="134">
        <f t="shared" si="60"/>
        <v>0.66715006446792036</v>
      </c>
      <c r="AJ59" s="134">
        <f t="shared" si="60"/>
        <v>0.52928419844506402</v>
      </c>
      <c r="AK59" s="134">
        <f t="shared" si="60"/>
        <v>0.41381619653608398</v>
      </c>
      <c r="AL59" s="134">
        <f t="shared" ref="AL59:BA59" si="61">IF(AL25="NO","-",AL25/AL$23)</f>
        <v>0.35006834449973279</v>
      </c>
      <c r="AM59" s="134">
        <f t="shared" si="61"/>
        <v>0.28196069471273777</v>
      </c>
      <c r="AN59" s="134">
        <f t="shared" si="61"/>
        <v>0.25523343165207574</v>
      </c>
      <c r="AO59" s="134">
        <f t="shared" si="61"/>
        <v>0.22419933017776217</v>
      </c>
      <c r="AP59" s="134">
        <f t="shared" si="61"/>
        <v>0.17799661254383842</v>
      </c>
      <c r="AQ59" s="134">
        <f t="shared" si="61"/>
        <v>0.18492237514451257</v>
      </c>
      <c r="AR59" s="134">
        <f t="shared" si="61"/>
        <v>0.18590093868556024</v>
      </c>
      <c r="AS59" s="134">
        <f t="shared" si="61"/>
        <v>0.19824610943865556</v>
      </c>
      <c r="AT59" s="134">
        <f t="shared" si="61"/>
        <v>0.29066281366253283</v>
      </c>
      <c r="AU59" s="134">
        <f t="shared" si="61"/>
        <v>0.25670722143089281</v>
      </c>
      <c r="AV59" s="134">
        <f t="shared" si="61"/>
        <v>0.3143672914251821</v>
      </c>
      <c r="AW59" s="134">
        <f t="shared" si="61"/>
        <v>0.32172004066561261</v>
      </c>
      <c r="AX59" s="134">
        <f t="shared" si="61"/>
        <v>0.30580519775369103</v>
      </c>
      <c r="AY59" s="134">
        <f t="shared" si="61"/>
        <v>0.29137326408324166</v>
      </c>
      <c r="AZ59" s="134">
        <f t="shared" si="61"/>
        <v>0.28340788466015221</v>
      </c>
      <c r="BA59" s="134">
        <f t="shared" si="61"/>
        <v>0.29291432166436104</v>
      </c>
      <c r="BB59" s="134">
        <f t="shared" ref="BB59:BE59" si="62">IF(BB25="NO","-",BB25/BB$23)</f>
        <v>0.29035248897956423</v>
      </c>
      <c r="BC59" s="135" t="str">
        <f t="shared" si="62"/>
        <v>-</v>
      </c>
      <c r="BD59" s="135" t="str">
        <f t="shared" si="62"/>
        <v>-</v>
      </c>
      <c r="BE59" s="135" t="str">
        <f t="shared" si="62"/>
        <v>-</v>
      </c>
    </row>
    <row r="60" spans="23:60">
      <c r="W60" s="1"/>
      <c r="X60" s="432"/>
      <c r="Y60" s="405" t="s">
        <v>335</v>
      </c>
      <c r="Z60" s="63"/>
      <c r="AA60" s="134">
        <f t="shared" si="56"/>
        <v>1.1404039618769752E-2</v>
      </c>
      <c r="AB60" s="79">
        <f t="shared" ref="AB60:AK60" si="63">IF(AB26="NO","-",AB26/AB$23)</f>
        <v>8.9002188476905164E-3</v>
      </c>
      <c r="AC60" s="79">
        <f t="shared" si="63"/>
        <v>6.844564350093515E-3</v>
      </c>
      <c r="AD60" s="79">
        <f t="shared" si="63"/>
        <v>7.1577980538925362E-3</v>
      </c>
      <c r="AE60" s="79">
        <f t="shared" si="63"/>
        <v>7.2686367862852845E-3</v>
      </c>
      <c r="AF60" s="79">
        <f t="shared" si="63"/>
        <v>6.9311341443233079E-3</v>
      </c>
      <c r="AG60" s="79">
        <f t="shared" si="63"/>
        <v>8.0365697930739506E-3</v>
      </c>
      <c r="AH60" s="134">
        <f t="shared" si="63"/>
        <v>1.2570172714935631E-2</v>
      </c>
      <c r="AI60" s="134">
        <f t="shared" si="63"/>
        <v>2.931012041854153E-2</v>
      </c>
      <c r="AJ60" s="134">
        <f t="shared" si="63"/>
        <v>6.7083547324226514E-2</v>
      </c>
      <c r="AK60" s="134">
        <f t="shared" si="63"/>
        <v>0.13943250652612357</v>
      </c>
      <c r="AL60" s="134">
        <f t="shared" ref="AL60:BA60" si="64">IF(AL26="NO","-",AL26/AL$23)</f>
        <v>0.18041493119636029</v>
      </c>
      <c r="AM60" s="134">
        <f t="shared" si="64"/>
        <v>0.18683699545589161</v>
      </c>
      <c r="AN60" s="134">
        <f t="shared" si="64"/>
        <v>0.19860580131256536</v>
      </c>
      <c r="AO60" s="134">
        <f t="shared" si="64"/>
        <v>0.20154898983915673</v>
      </c>
      <c r="AP60" s="134">
        <f t="shared" si="64"/>
        <v>0.21849282375759529</v>
      </c>
      <c r="AQ60" s="134">
        <f t="shared" si="64"/>
        <v>0.19906027719265579</v>
      </c>
      <c r="AR60" s="134">
        <f t="shared" si="64"/>
        <v>0.21954484933248219</v>
      </c>
      <c r="AS60" s="134">
        <f t="shared" si="64"/>
        <v>0.14901002122599746</v>
      </c>
      <c r="AT60" s="134">
        <f t="shared" si="64"/>
        <v>9.3189276972245633E-2</v>
      </c>
      <c r="AU60" s="134">
        <f t="shared" si="64"/>
        <v>0.121183149422826</v>
      </c>
      <c r="AV60" s="134">
        <f t="shared" si="64"/>
        <v>8.1151687474931428E-2</v>
      </c>
      <c r="AW60" s="134">
        <f t="shared" si="64"/>
        <v>8.1627418652095898E-2</v>
      </c>
      <c r="AX60" s="134">
        <f t="shared" si="64"/>
        <v>7.5934441427807586E-2</v>
      </c>
      <c r="AY60" s="134">
        <f t="shared" si="64"/>
        <v>8.8326425666430106E-2</v>
      </c>
      <c r="AZ60" s="134">
        <f t="shared" si="64"/>
        <v>0.10591287860022292</v>
      </c>
      <c r="BA60" s="134">
        <f t="shared" si="64"/>
        <v>0.14062535709302873</v>
      </c>
      <c r="BB60" s="134">
        <f t="shared" ref="BB60:BE60" si="65">IF(BB26="NO","-",BB26/BB$23)</f>
        <v>0.11532693363197197</v>
      </c>
      <c r="BC60" s="135" t="str">
        <f t="shared" si="65"/>
        <v>-</v>
      </c>
      <c r="BD60" s="135" t="str">
        <f t="shared" si="65"/>
        <v>-</v>
      </c>
      <c r="BE60" s="135" t="str">
        <f t="shared" si="65"/>
        <v>-</v>
      </c>
    </row>
    <row r="61" spans="23:60">
      <c r="W61" s="1"/>
      <c r="X61" s="432"/>
      <c r="Y61" s="405" t="s">
        <v>330</v>
      </c>
      <c r="Z61" s="63"/>
      <c r="AA61" s="134">
        <f t="shared" si="56"/>
        <v>2.4053310671427408E-2</v>
      </c>
      <c r="AB61" s="134">
        <f t="shared" ref="AB61:AK61" si="66">IF(AB27="NO","-",AB27/AB$23)</f>
        <v>2.4317108048960624E-2</v>
      </c>
      <c r="AC61" s="134">
        <f t="shared" si="66"/>
        <v>2.4419115622136691E-2</v>
      </c>
      <c r="AD61" s="134">
        <f t="shared" si="66"/>
        <v>2.4316248008683879E-2</v>
      </c>
      <c r="AE61" s="134">
        <f t="shared" si="66"/>
        <v>2.4209887418861795E-2</v>
      </c>
      <c r="AF61" s="134">
        <f t="shared" si="66"/>
        <v>2.4319439549652416E-2</v>
      </c>
      <c r="AG61" s="134">
        <f t="shared" si="66"/>
        <v>2.5226983653043853E-2</v>
      </c>
      <c r="AH61" s="134">
        <f t="shared" si="66"/>
        <v>3.6517536417504035E-2</v>
      </c>
      <c r="AI61" s="134">
        <f t="shared" si="66"/>
        <v>4.0340485436667413E-2</v>
      </c>
      <c r="AJ61" s="134">
        <f t="shared" si="66"/>
        <v>6.0117396217272377E-2</v>
      </c>
      <c r="AK61" s="134">
        <f t="shared" si="66"/>
        <v>8.9415549930172769E-2</v>
      </c>
      <c r="AL61" s="134">
        <f t="shared" ref="AL61:BA61" si="67">IF(AL27="NO","-",AL27/AL$23)</f>
        <v>7.6450622696572754E-2</v>
      </c>
      <c r="AM61" s="134">
        <f t="shared" si="67"/>
        <v>8.6124450692218302E-2</v>
      </c>
      <c r="AN61" s="134">
        <f t="shared" si="67"/>
        <v>9.5526676108764891E-2</v>
      </c>
      <c r="AO61" s="134">
        <f t="shared" si="67"/>
        <v>0.11180528635013286</v>
      </c>
      <c r="AP61" s="134">
        <f t="shared" si="67"/>
        <v>0.10690808064032198</v>
      </c>
      <c r="AQ61" s="134">
        <f t="shared" si="67"/>
        <v>8.8613732320713345E-2</v>
      </c>
      <c r="AR61" s="134">
        <f t="shared" si="67"/>
        <v>9.0970290512974242E-2</v>
      </c>
      <c r="AS61" s="134">
        <f t="shared" si="67"/>
        <v>7.8670033160346861E-2</v>
      </c>
      <c r="AT61" s="134">
        <f t="shared" si="67"/>
        <v>8.6209462330244693E-2</v>
      </c>
      <c r="AU61" s="134">
        <f t="shared" si="67"/>
        <v>9.273845447636285E-2</v>
      </c>
      <c r="AV61" s="134">
        <f t="shared" si="67"/>
        <v>8.7423851780212822E-2</v>
      </c>
      <c r="AW61" s="134">
        <f t="shared" si="67"/>
        <v>8.2140097602099255E-2</v>
      </c>
      <c r="AX61" s="134">
        <f t="shared" si="67"/>
        <v>8.6337033312492095E-2</v>
      </c>
      <c r="AY61" s="134">
        <f t="shared" si="67"/>
        <v>8.4624427311382755E-2</v>
      </c>
      <c r="AZ61" s="134">
        <f t="shared" si="67"/>
        <v>8.5460585283993792E-2</v>
      </c>
      <c r="BA61" s="134">
        <f t="shared" si="67"/>
        <v>8.5878101223706316E-2</v>
      </c>
      <c r="BB61" s="134">
        <f t="shared" ref="BB61:BE61" si="68">IF(BB27="NO","-",BB27/BB$23)</f>
        <v>9.3645344065712594E-2</v>
      </c>
      <c r="BC61" s="135" t="str">
        <f t="shared" si="68"/>
        <v>-</v>
      </c>
      <c r="BD61" s="135" t="str">
        <f t="shared" si="68"/>
        <v>-</v>
      </c>
      <c r="BE61" s="135" t="str">
        <f t="shared" si="68"/>
        <v>-</v>
      </c>
    </row>
    <row r="62" spans="23:60">
      <c r="W62" s="1"/>
      <c r="X62" s="432"/>
      <c r="Y62" s="342" t="s">
        <v>334</v>
      </c>
      <c r="Z62" s="63"/>
      <c r="AA62" s="79">
        <f t="shared" si="56"/>
        <v>8.5305538528303946E-3</v>
      </c>
      <c r="AB62" s="79">
        <f t="shared" ref="AB62:AK62" si="69">IF(AB28="NO","-",AB28/AB$23)</f>
        <v>8.6241101106787448E-3</v>
      </c>
      <c r="AC62" s="79">
        <f t="shared" si="69"/>
        <v>8.660287296774323E-3</v>
      </c>
      <c r="AD62" s="79">
        <f t="shared" si="69"/>
        <v>8.6238050957061045E-3</v>
      </c>
      <c r="AE62" s="79">
        <f t="shared" si="69"/>
        <v>8.5860841037108566E-3</v>
      </c>
      <c r="AF62" s="79">
        <f t="shared" si="69"/>
        <v>8.6249369819764617E-3</v>
      </c>
      <c r="AG62" s="134">
        <f t="shared" si="69"/>
        <v>2.4215792100490425E-2</v>
      </c>
      <c r="AH62" s="134">
        <f t="shared" si="69"/>
        <v>3.691510904083755E-2</v>
      </c>
      <c r="AI62" s="134">
        <f t="shared" si="69"/>
        <v>4.9034417677940957E-2</v>
      </c>
      <c r="AJ62" s="134">
        <f t="shared" si="69"/>
        <v>9.4612756806763981E-2</v>
      </c>
      <c r="AK62" s="134">
        <f t="shared" si="69"/>
        <v>0.12476141818944486</v>
      </c>
      <c r="AL62" s="134">
        <f t="shared" ref="AL62:BA62" si="70">IF(AL28="NO","-",AL28/AL$23)</f>
        <v>0.13584161829498748</v>
      </c>
      <c r="AM62" s="134">
        <f t="shared" si="70"/>
        <v>0.15738418640345464</v>
      </c>
      <c r="AN62" s="134">
        <f t="shared" si="70"/>
        <v>0.15798512341778617</v>
      </c>
      <c r="AO62" s="134">
        <f t="shared" si="70"/>
        <v>0.16165735233277112</v>
      </c>
      <c r="AP62" s="134">
        <f t="shared" si="70"/>
        <v>0.14085904237720445</v>
      </c>
      <c r="AQ62" s="134">
        <f t="shared" si="70"/>
        <v>0.10947508664694978</v>
      </c>
      <c r="AR62" s="134">
        <f t="shared" si="70"/>
        <v>7.721846355335385E-2</v>
      </c>
      <c r="AS62" s="134">
        <f t="shared" si="70"/>
        <v>7.0843547524978942E-2</v>
      </c>
      <c r="AT62" s="134">
        <f t="shared" si="70"/>
        <v>8.1495639268214182E-2</v>
      </c>
      <c r="AU62" s="134">
        <f t="shared" si="70"/>
        <v>0.11092815591725591</v>
      </c>
      <c r="AV62" s="134">
        <f t="shared" si="70"/>
        <v>8.8057260294486364E-2</v>
      </c>
      <c r="AW62" s="134">
        <f t="shared" si="70"/>
        <v>7.6994593898137842E-2</v>
      </c>
      <c r="AX62" s="134">
        <f t="shared" si="70"/>
        <v>8.0808406367735813E-2</v>
      </c>
      <c r="AY62" s="134">
        <f t="shared" si="70"/>
        <v>9.2525079722660539E-2</v>
      </c>
      <c r="AZ62" s="134">
        <f t="shared" si="70"/>
        <v>8.8843518275610295E-2</v>
      </c>
      <c r="BA62" s="134">
        <f t="shared" si="70"/>
        <v>6.9989903209549745E-2</v>
      </c>
      <c r="BB62" s="134">
        <f t="shared" ref="BB62:BE62" si="71">IF(BB28="NO","-",BB28/BB$23)</f>
        <v>7.6183475990316829E-2</v>
      </c>
      <c r="BC62" s="135" t="str">
        <f t="shared" si="71"/>
        <v>-</v>
      </c>
      <c r="BD62" s="135" t="str">
        <f t="shared" si="71"/>
        <v>-</v>
      </c>
      <c r="BE62" s="135" t="str">
        <f t="shared" si="71"/>
        <v>-</v>
      </c>
    </row>
    <row r="63" spans="23:60" ht="14.25" customHeight="1">
      <c r="W63" s="1"/>
      <c r="X63" s="433"/>
      <c r="Y63" s="342" t="s">
        <v>343</v>
      </c>
      <c r="Z63" s="62"/>
      <c r="AA63" s="134">
        <f t="shared" si="56"/>
        <v>0.27009828363896243</v>
      </c>
      <c r="AB63" s="134">
        <f t="shared" ref="AB63:AK63" si="72">IF(AB29="NO","-",AB29/AB$23)</f>
        <v>0.27306050451048769</v>
      </c>
      <c r="AC63" s="134">
        <f t="shared" si="72"/>
        <v>0.27420596306334122</v>
      </c>
      <c r="AD63" s="134">
        <f t="shared" si="72"/>
        <v>0.27305084698742221</v>
      </c>
      <c r="AE63" s="134">
        <f t="shared" si="72"/>
        <v>0.27185650774862885</v>
      </c>
      <c r="AF63" s="134">
        <f t="shared" si="72"/>
        <v>0.27308668528633834</v>
      </c>
      <c r="AG63" s="134">
        <f t="shared" si="72"/>
        <v>0.23439995229799018</v>
      </c>
      <c r="AH63" s="134">
        <f t="shared" si="72"/>
        <v>0.16969733165163101</v>
      </c>
      <c r="AI63" s="134">
        <f t="shared" si="72"/>
        <v>0.15172297628421497</v>
      </c>
      <c r="AJ63" s="134">
        <f t="shared" si="72"/>
        <v>0.15901285291668507</v>
      </c>
      <c r="AK63" s="134">
        <f t="shared" si="72"/>
        <v>0.11673419151024299</v>
      </c>
      <c r="AL63" s="134">
        <f t="shared" ref="AL63:BA63" si="73">IF(AL29="NO","-",AL29/AL$23)</f>
        <v>0.12403526519749769</v>
      </c>
      <c r="AM63" s="134">
        <f t="shared" si="73"/>
        <v>0.14310918800876804</v>
      </c>
      <c r="AN63" s="134">
        <f t="shared" si="73"/>
        <v>0.14338798222432175</v>
      </c>
      <c r="AO63" s="134">
        <f t="shared" si="73"/>
        <v>0.13874145261789567</v>
      </c>
      <c r="AP63" s="134">
        <f t="shared" si="73"/>
        <v>0.1840963425583152</v>
      </c>
      <c r="AQ63" s="134">
        <f t="shared" si="73"/>
        <v>0.24928291270496933</v>
      </c>
      <c r="AR63" s="134">
        <f t="shared" si="73"/>
        <v>0.24160973730578975</v>
      </c>
      <c r="AS63" s="134">
        <f t="shared" si="73"/>
        <v>0.29419927267696933</v>
      </c>
      <c r="AT63" s="134">
        <f t="shared" si="73"/>
        <v>9.5053062511690531E-2</v>
      </c>
      <c r="AU63" s="134">
        <f t="shared" si="73"/>
        <v>7.8073440984976789E-2</v>
      </c>
      <c r="AV63" s="134">
        <f t="shared" si="73"/>
        <v>5.8834973419325289E-2</v>
      </c>
      <c r="AW63" s="134">
        <f t="shared" si="73"/>
        <v>5.5098507590164741E-2</v>
      </c>
      <c r="AX63" s="134">
        <f t="shared" si="73"/>
        <v>4.4150453801596705E-2</v>
      </c>
      <c r="AY63" s="134">
        <f t="shared" si="73"/>
        <v>2.9810168662420165E-2</v>
      </c>
      <c r="AZ63" s="134">
        <f t="shared" si="73"/>
        <v>2.4359962078051266E-2</v>
      </c>
      <c r="BA63" s="134">
        <f t="shared" si="73"/>
        <v>2.2540817626905463E-2</v>
      </c>
      <c r="BB63" s="134">
        <f t="shared" ref="BB63:BE63" si="74">IF(BB29="NO","-",BB29/BB$23)</f>
        <v>1.906097895218687E-2</v>
      </c>
      <c r="BC63" s="135" t="str">
        <f t="shared" si="74"/>
        <v>-</v>
      </c>
      <c r="BD63" s="135" t="str">
        <f t="shared" si="74"/>
        <v>-</v>
      </c>
      <c r="BE63" s="135" t="str">
        <f t="shared" si="74"/>
        <v>-</v>
      </c>
    </row>
    <row r="64" spans="23:60" ht="14.25" customHeight="1">
      <c r="W64" s="1"/>
      <c r="X64" s="378" t="s">
        <v>144</v>
      </c>
      <c r="Y64" s="434"/>
      <c r="Z64" s="107"/>
      <c r="AA64" s="140">
        <f>SUM(AA65:AA67)</f>
        <v>1.0000000000000002</v>
      </c>
      <c r="AB64" s="140">
        <f t="shared" ref="AB64:BA64" si="75">SUM(AB65:AB67)</f>
        <v>1.0000000000000002</v>
      </c>
      <c r="AC64" s="140">
        <f t="shared" si="75"/>
        <v>1.0000000000000002</v>
      </c>
      <c r="AD64" s="140">
        <f t="shared" si="75"/>
        <v>1</v>
      </c>
      <c r="AE64" s="140">
        <f t="shared" si="75"/>
        <v>1</v>
      </c>
      <c r="AF64" s="140">
        <f t="shared" si="75"/>
        <v>1</v>
      </c>
      <c r="AG64" s="140">
        <f t="shared" si="75"/>
        <v>1</v>
      </c>
      <c r="AH64" s="140">
        <f t="shared" si="75"/>
        <v>1</v>
      </c>
      <c r="AI64" s="140">
        <f t="shared" si="75"/>
        <v>1</v>
      </c>
      <c r="AJ64" s="140">
        <f t="shared" si="75"/>
        <v>0.99999999999999978</v>
      </c>
      <c r="AK64" s="140">
        <f t="shared" si="75"/>
        <v>1</v>
      </c>
      <c r="AL64" s="140">
        <f t="shared" si="75"/>
        <v>1</v>
      </c>
      <c r="AM64" s="140">
        <f t="shared" si="75"/>
        <v>1</v>
      </c>
      <c r="AN64" s="140">
        <f t="shared" si="75"/>
        <v>1</v>
      </c>
      <c r="AO64" s="140">
        <f t="shared" si="75"/>
        <v>1</v>
      </c>
      <c r="AP64" s="140">
        <f t="shared" si="75"/>
        <v>1</v>
      </c>
      <c r="AQ64" s="140">
        <f t="shared" si="75"/>
        <v>0.99999999999999989</v>
      </c>
      <c r="AR64" s="140">
        <f t="shared" si="75"/>
        <v>0.99999999999999989</v>
      </c>
      <c r="AS64" s="140">
        <f t="shared" si="75"/>
        <v>0.99999999999999989</v>
      </c>
      <c r="AT64" s="140">
        <f t="shared" si="75"/>
        <v>1</v>
      </c>
      <c r="AU64" s="140">
        <f t="shared" si="75"/>
        <v>0.99999999999999989</v>
      </c>
      <c r="AV64" s="140">
        <f t="shared" si="75"/>
        <v>0.99999999999999989</v>
      </c>
      <c r="AW64" s="140">
        <f t="shared" si="75"/>
        <v>1.0000000000000002</v>
      </c>
      <c r="AX64" s="140">
        <f t="shared" si="75"/>
        <v>1</v>
      </c>
      <c r="AY64" s="140">
        <f t="shared" si="75"/>
        <v>0.99999999999999989</v>
      </c>
      <c r="AZ64" s="140">
        <f t="shared" si="75"/>
        <v>0.99999999999999989</v>
      </c>
      <c r="BA64" s="140">
        <f t="shared" si="75"/>
        <v>0.99999999999999989</v>
      </c>
      <c r="BB64" s="140">
        <f t="shared" ref="BB64:BE64" si="76">SUM(BB65:BB67)</f>
        <v>1</v>
      </c>
      <c r="BC64" s="140">
        <f t="shared" si="76"/>
        <v>0</v>
      </c>
      <c r="BD64" s="140">
        <f t="shared" si="76"/>
        <v>0</v>
      </c>
      <c r="BE64" s="140">
        <f t="shared" si="76"/>
        <v>0</v>
      </c>
    </row>
    <row r="65" spans="2:61" ht="15" customHeight="1">
      <c r="W65" s="1"/>
      <c r="X65" s="378"/>
      <c r="Y65" s="405" t="s">
        <v>344</v>
      </c>
      <c r="Z65" s="11"/>
      <c r="AA65" s="134">
        <f>IF(AA31="NO","-",AA31/AA$30)</f>
        <v>8.5532097156091016E-2</v>
      </c>
      <c r="AB65" s="134">
        <f t="shared" ref="AB65:AK65" si="77">IF(AB31="NO","-",AB31/AB$30)</f>
        <v>8.5532097156091016E-2</v>
      </c>
      <c r="AC65" s="134">
        <f t="shared" si="77"/>
        <v>8.5532097156091016E-2</v>
      </c>
      <c r="AD65" s="134">
        <f t="shared" si="77"/>
        <v>8.5532097156091003E-2</v>
      </c>
      <c r="AE65" s="134">
        <f t="shared" si="77"/>
        <v>8.5532097156091003E-2</v>
      </c>
      <c r="AF65" s="134">
        <f t="shared" si="77"/>
        <v>8.5532097156091044E-2</v>
      </c>
      <c r="AG65" s="134">
        <f t="shared" si="77"/>
        <v>8.9325530987640817E-2</v>
      </c>
      <c r="AH65" s="134">
        <f t="shared" si="77"/>
        <v>0.10054989661336823</v>
      </c>
      <c r="AI65" s="134">
        <f t="shared" si="77"/>
        <v>0.1828477459774023</v>
      </c>
      <c r="AJ65" s="134">
        <f t="shared" si="77"/>
        <v>0.16366966622289184</v>
      </c>
      <c r="AK65" s="134">
        <f t="shared" si="77"/>
        <v>0.42131398610545684</v>
      </c>
      <c r="AL65" s="134">
        <f t="shared" ref="AL65:BA65" si="78">IF(AL31="NO","-",AL31/AL$30)</f>
        <v>0.40839459778352805</v>
      </c>
      <c r="AM65" s="134">
        <f t="shared" si="78"/>
        <v>0.41670835425660613</v>
      </c>
      <c r="AN65" s="134">
        <f t="shared" si="78"/>
        <v>0.33069270119730509</v>
      </c>
      <c r="AO65" s="134">
        <f t="shared" si="78"/>
        <v>0.28664405398629605</v>
      </c>
      <c r="AP65" s="134">
        <f t="shared" si="78"/>
        <v>0.84261438097494479</v>
      </c>
      <c r="AQ65" s="134">
        <f t="shared" si="78"/>
        <v>0.80150501973499677</v>
      </c>
      <c r="AR65" s="134">
        <f t="shared" si="78"/>
        <v>0.77393620410524755</v>
      </c>
      <c r="AS65" s="134">
        <f t="shared" si="78"/>
        <v>0.82571725666288132</v>
      </c>
      <c r="AT65" s="134">
        <f t="shared" si="78"/>
        <v>0.84846983005408783</v>
      </c>
      <c r="AU65" s="134">
        <f t="shared" si="78"/>
        <v>0.85902732662608849</v>
      </c>
      <c r="AV65" s="134">
        <f t="shared" si="78"/>
        <v>0.88943446808757376</v>
      </c>
      <c r="AW65" s="134">
        <f t="shared" si="78"/>
        <v>0.86918546474127001</v>
      </c>
      <c r="AX65" s="134">
        <f t="shared" si="78"/>
        <v>0.91890036153147592</v>
      </c>
      <c r="AY65" s="134">
        <f t="shared" si="78"/>
        <v>0.85911206681712549</v>
      </c>
      <c r="AZ65" s="134">
        <f t="shared" si="78"/>
        <v>0.70784237951674778</v>
      </c>
      <c r="BA65" s="134">
        <f t="shared" si="78"/>
        <v>0.68047918734705404</v>
      </c>
      <c r="BB65" s="134">
        <f t="shared" ref="BB65:BE65" si="79">IF(BB31="NO","-",BB31/BB$30)</f>
        <v>0.52046434206340597</v>
      </c>
      <c r="BC65" s="135" t="str">
        <f t="shared" si="79"/>
        <v>-</v>
      </c>
      <c r="BD65" s="135" t="str">
        <f t="shared" si="79"/>
        <v>-</v>
      </c>
      <c r="BE65" s="135" t="str">
        <f t="shared" si="79"/>
        <v>-</v>
      </c>
    </row>
    <row r="66" spans="2:61">
      <c r="W66" s="1"/>
      <c r="X66" s="378"/>
      <c r="Y66" s="405" t="s">
        <v>330</v>
      </c>
      <c r="Z66" s="11"/>
      <c r="AA66" s="134">
        <f>IF(AA32="NO","-",AA32/AA$30)</f>
        <v>0.83682805928008575</v>
      </c>
      <c r="AB66" s="134">
        <f t="shared" ref="AB66:AK66" si="80">IF(AB32="NO","-",AB32/AB$30)</f>
        <v>0.83682805928008575</v>
      </c>
      <c r="AC66" s="134">
        <f t="shared" si="80"/>
        <v>0.83682805928008575</v>
      </c>
      <c r="AD66" s="134">
        <f t="shared" si="80"/>
        <v>0.83682805928008563</v>
      </c>
      <c r="AE66" s="134">
        <f t="shared" si="80"/>
        <v>0.83682805928008563</v>
      </c>
      <c r="AF66" s="134">
        <f t="shared" si="80"/>
        <v>0.83682805928008563</v>
      </c>
      <c r="AG66" s="134">
        <f t="shared" si="80"/>
        <v>0.87739936244972261</v>
      </c>
      <c r="AH66" s="134">
        <f t="shared" si="80"/>
        <v>0.72658568102851706</v>
      </c>
      <c r="AI66" s="134">
        <f t="shared" si="80"/>
        <v>0.63091936727090736</v>
      </c>
      <c r="AJ66" s="134">
        <f t="shared" si="80"/>
        <v>0.67111743699176363</v>
      </c>
      <c r="AK66" s="134">
        <f t="shared" si="80"/>
        <v>0.34835448978581235</v>
      </c>
      <c r="AL66" s="134">
        <f t="shared" ref="AL66:BA66" si="81">IF(AL32="NO","-",AL32/AL$30)</f>
        <v>0.39763983278258819</v>
      </c>
      <c r="AM66" s="134">
        <f t="shared" si="81"/>
        <v>0.44827376352653381</v>
      </c>
      <c r="AN66" s="134">
        <f t="shared" si="81"/>
        <v>0.31322392933428533</v>
      </c>
      <c r="AO66" s="134">
        <f t="shared" si="81"/>
        <v>0.373492123744042</v>
      </c>
      <c r="AP66" s="134">
        <f t="shared" si="81"/>
        <v>0.10942005833983967</v>
      </c>
      <c r="AQ66" s="134">
        <f t="shared" si="81"/>
        <v>0.13784202871370516</v>
      </c>
      <c r="AR66" s="134">
        <f t="shared" si="81"/>
        <v>0.15450061104472851</v>
      </c>
      <c r="AS66" s="134">
        <f t="shared" si="81"/>
        <v>0.15346741085468713</v>
      </c>
      <c r="AT66" s="134">
        <f t="shared" si="81"/>
        <v>0.13449843658077545</v>
      </c>
      <c r="AU66" s="134">
        <f t="shared" si="81"/>
        <v>0.12384733501404112</v>
      </c>
      <c r="AV66" s="134">
        <f t="shared" si="81"/>
        <v>9.7103373041196928E-2</v>
      </c>
      <c r="AW66" s="134">
        <f t="shared" si="81"/>
        <v>0.11709611024830607</v>
      </c>
      <c r="AX66" s="134">
        <f t="shared" si="81"/>
        <v>6.7878846090226527E-2</v>
      </c>
      <c r="AY66" s="134">
        <f t="shared" si="81"/>
        <v>0.11756468686300117</v>
      </c>
      <c r="AZ66" s="134">
        <f t="shared" si="81"/>
        <v>0.25332000089257611</v>
      </c>
      <c r="BA66" s="134">
        <f t="shared" si="81"/>
        <v>0.28860630990858799</v>
      </c>
      <c r="BB66" s="134">
        <f t="shared" ref="BB66:BE66" si="82">IF(BB32="NO","-",BB32/BB$30)</f>
        <v>0.43075103680998716</v>
      </c>
      <c r="BC66" s="135" t="str">
        <f t="shared" si="82"/>
        <v>-</v>
      </c>
      <c r="BD66" s="135" t="str">
        <f t="shared" si="82"/>
        <v>-</v>
      </c>
      <c r="BE66" s="135" t="str">
        <f t="shared" si="82"/>
        <v>-</v>
      </c>
    </row>
    <row r="67" spans="2:61" ht="15" thickBot="1">
      <c r="W67" s="1"/>
      <c r="X67" s="378"/>
      <c r="Y67" s="343" t="s">
        <v>334</v>
      </c>
      <c r="Z67" s="71"/>
      <c r="AA67" s="764">
        <f>IF(AA33="NO","-",AA33/AA$30)</f>
        <v>7.7639843563823391E-2</v>
      </c>
      <c r="AB67" s="764">
        <f t="shared" ref="AB67:AK67" si="83">IF(AB33="NO","-",AB33/AB$30)</f>
        <v>7.7639843563823391E-2</v>
      </c>
      <c r="AC67" s="764">
        <f t="shared" si="83"/>
        <v>7.7639843563823391E-2</v>
      </c>
      <c r="AD67" s="764">
        <f t="shared" si="83"/>
        <v>7.7639843563823377E-2</v>
      </c>
      <c r="AE67" s="764">
        <f t="shared" si="83"/>
        <v>7.7639843563823377E-2</v>
      </c>
      <c r="AF67" s="764">
        <f t="shared" si="83"/>
        <v>7.7639843563823432E-2</v>
      </c>
      <c r="AG67" s="764">
        <f t="shared" si="83"/>
        <v>3.3275106562636513E-2</v>
      </c>
      <c r="AH67" s="764">
        <f t="shared" si="83"/>
        <v>0.17286442235811478</v>
      </c>
      <c r="AI67" s="764">
        <f t="shared" si="83"/>
        <v>0.18623288675169031</v>
      </c>
      <c r="AJ67" s="764">
        <f t="shared" si="83"/>
        <v>0.16521289678534434</v>
      </c>
      <c r="AK67" s="764">
        <f t="shared" si="83"/>
        <v>0.23033152410873076</v>
      </c>
      <c r="AL67" s="764">
        <f t="shared" ref="AL67:BA67" si="84">IF(AL33="NO","-",AL33/AL$30)</f>
        <v>0.19396556943388385</v>
      </c>
      <c r="AM67" s="764">
        <f t="shared" si="84"/>
        <v>0.13501788221686009</v>
      </c>
      <c r="AN67" s="764">
        <f t="shared" si="84"/>
        <v>0.35608336946840963</v>
      </c>
      <c r="AO67" s="764">
        <f t="shared" si="84"/>
        <v>0.33986382226966189</v>
      </c>
      <c r="AP67" s="764">
        <f t="shared" si="84"/>
        <v>4.7965560685215569E-2</v>
      </c>
      <c r="AQ67" s="764">
        <f t="shared" si="84"/>
        <v>6.065295155129799E-2</v>
      </c>
      <c r="AR67" s="764">
        <f t="shared" si="84"/>
        <v>7.1563184850023914E-2</v>
      </c>
      <c r="AS67" s="764">
        <f t="shared" si="84"/>
        <v>2.08153324824315E-2</v>
      </c>
      <c r="AT67" s="764">
        <f t="shared" si="84"/>
        <v>1.7031733365136754E-2</v>
      </c>
      <c r="AU67" s="764">
        <f t="shared" si="84"/>
        <v>1.7125338359870266E-2</v>
      </c>
      <c r="AV67" s="764">
        <f t="shared" si="84"/>
        <v>1.3462158871229288E-2</v>
      </c>
      <c r="AW67" s="764">
        <f t="shared" si="84"/>
        <v>1.3718425010424027E-2</v>
      </c>
      <c r="AX67" s="764">
        <f t="shared" si="84"/>
        <v>1.322079237829751E-2</v>
      </c>
      <c r="AY67" s="764">
        <f t="shared" si="84"/>
        <v>2.3323246319873286E-2</v>
      </c>
      <c r="AZ67" s="764">
        <f t="shared" si="84"/>
        <v>3.8837619590676026E-2</v>
      </c>
      <c r="BA67" s="764">
        <f t="shared" si="84"/>
        <v>3.0914502744357964E-2</v>
      </c>
      <c r="BB67" s="764">
        <f t="shared" ref="BB67:BE67" si="85">IF(BB33="NO","-",BB33/BB$30)</f>
        <v>4.8784621126606857E-2</v>
      </c>
      <c r="BC67" s="318" t="str">
        <f t="shared" si="85"/>
        <v>-</v>
      </c>
      <c r="BD67" s="318" t="str">
        <f t="shared" si="85"/>
        <v>-</v>
      </c>
      <c r="BE67" s="318" t="str">
        <f t="shared" si="85"/>
        <v>-</v>
      </c>
    </row>
    <row r="68" spans="2:61" ht="15" thickTop="1">
      <c r="B68" s="1" t="s">
        <v>17</v>
      </c>
      <c r="W68" s="1"/>
      <c r="X68" s="205" t="s">
        <v>347</v>
      </c>
      <c r="Y68" s="436"/>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G68" s="52"/>
      <c r="BH68" s="52"/>
      <c r="BI68" s="52"/>
    </row>
    <row r="69" spans="2:61">
      <c r="W69" s="1"/>
    </row>
    <row r="70" spans="2:61">
      <c r="W70" s="1"/>
      <c r="X70" s="1" t="s">
        <v>349</v>
      </c>
    </row>
    <row r="71" spans="2:61">
      <c r="W71" s="1"/>
      <c r="X71" s="420"/>
      <c r="Y71" s="421"/>
      <c r="Z71" s="91"/>
      <c r="AA71" s="65">
        <v>1990</v>
      </c>
      <c r="AB71" s="65">
        <f>AA71+1</f>
        <v>1991</v>
      </c>
      <c r="AC71" s="65">
        <f>AB71+1</f>
        <v>1992</v>
      </c>
      <c r="AD71" s="65">
        <f>AC71+1</f>
        <v>1993</v>
      </c>
      <c r="AE71" s="65">
        <f>AD71+1</f>
        <v>1994</v>
      </c>
      <c r="AF71" s="65">
        <v>1995</v>
      </c>
      <c r="AG71" s="65">
        <f t="shared" ref="AG71:BA71" si="86">AF71+1</f>
        <v>1996</v>
      </c>
      <c r="AH71" s="65">
        <f t="shared" si="86"/>
        <v>1997</v>
      </c>
      <c r="AI71" s="65">
        <f t="shared" si="86"/>
        <v>1998</v>
      </c>
      <c r="AJ71" s="65">
        <f t="shared" si="86"/>
        <v>1999</v>
      </c>
      <c r="AK71" s="65">
        <f t="shared" si="86"/>
        <v>2000</v>
      </c>
      <c r="AL71" s="65">
        <f t="shared" si="86"/>
        <v>2001</v>
      </c>
      <c r="AM71" s="65">
        <f t="shared" si="86"/>
        <v>2002</v>
      </c>
      <c r="AN71" s="65">
        <f t="shared" si="86"/>
        <v>2003</v>
      </c>
      <c r="AO71" s="65">
        <f t="shared" si="86"/>
        <v>2004</v>
      </c>
      <c r="AP71" s="65">
        <f t="shared" si="86"/>
        <v>2005</v>
      </c>
      <c r="AQ71" s="65">
        <f t="shared" si="86"/>
        <v>2006</v>
      </c>
      <c r="AR71" s="65">
        <f t="shared" si="86"/>
        <v>2007</v>
      </c>
      <c r="AS71" s="65">
        <f t="shared" si="86"/>
        <v>2008</v>
      </c>
      <c r="AT71" s="65">
        <f t="shared" si="86"/>
        <v>2009</v>
      </c>
      <c r="AU71" s="65">
        <f t="shared" si="86"/>
        <v>2010</v>
      </c>
      <c r="AV71" s="65">
        <f t="shared" si="86"/>
        <v>2011</v>
      </c>
      <c r="AW71" s="65">
        <f t="shared" si="86"/>
        <v>2012</v>
      </c>
      <c r="AX71" s="65">
        <f t="shared" si="86"/>
        <v>2013</v>
      </c>
      <c r="AY71" s="65">
        <f t="shared" si="86"/>
        <v>2014</v>
      </c>
      <c r="AZ71" s="65">
        <f t="shared" si="86"/>
        <v>2015</v>
      </c>
      <c r="BA71" s="65">
        <f t="shared" si="86"/>
        <v>2016</v>
      </c>
      <c r="BB71" s="65">
        <f>BA71+1</f>
        <v>2017</v>
      </c>
      <c r="BC71" s="65">
        <f>BB71+1</f>
        <v>2018</v>
      </c>
      <c r="BD71" s="65">
        <f>BC71+1</f>
        <v>2019</v>
      </c>
      <c r="BE71" s="65">
        <f>BD71+1</f>
        <v>2020</v>
      </c>
    </row>
    <row r="72" spans="2:61">
      <c r="W72" s="1"/>
      <c r="X72" s="393" t="s">
        <v>15</v>
      </c>
      <c r="Y72" s="377"/>
      <c r="Z72" s="103"/>
      <c r="AA72" s="782">
        <f t="shared" ref="AA72:BA72" si="87">AA5/$AA5-1</f>
        <v>0</v>
      </c>
      <c r="AB72" s="120">
        <f t="shared" si="87"/>
        <v>8.8957790566543071E-2</v>
      </c>
      <c r="AC72" s="120">
        <f t="shared" si="87"/>
        <v>0.11516937535412142</v>
      </c>
      <c r="AD72" s="120">
        <f t="shared" si="87"/>
        <v>0.13788637322829</v>
      </c>
      <c r="AE72" s="120">
        <f t="shared" si="87"/>
        <v>0.32133352895417455</v>
      </c>
      <c r="AF72" s="120">
        <f t="shared" si="87"/>
        <v>0.5825194999564387</v>
      </c>
      <c r="AG72" s="120">
        <f t="shared" si="87"/>
        <v>0.5439134357442923</v>
      </c>
      <c r="AH72" s="120">
        <f t="shared" si="87"/>
        <v>0.53378842393750525</v>
      </c>
      <c r="AI72" s="120">
        <f t="shared" si="87"/>
        <v>0.49018583666207305</v>
      </c>
      <c r="AJ72" s="120">
        <f t="shared" si="87"/>
        <v>0.52948794720372439</v>
      </c>
      <c r="AK72" s="120">
        <f t="shared" si="87"/>
        <v>0.4343179555532457</v>
      </c>
      <c r="AL72" s="120">
        <f t="shared" si="87"/>
        <v>0.22157562694254684</v>
      </c>
      <c r="AM72" s="120">
        <f t="shared" si="87"/>
        <v>1.9085866344463076E-2</v>
      </c>
      <c r="AN72" s="120">
        <f t="shared" si="87"/>
        <v>1.858205217134401E-2</v>
      </c>
      <c r="AO72" s="120">
        <f t="shared" si="87"/>
        <v>-0.22039434310002481</v>
      </c>
      <c r="AP72" s="120">
        <f t="shared" si="87"/>
        <v>-0.19774167114204011</v>
      </c>
      <c r="AQ72" s="120">
        <f t="shared" si="87"/>
        <v>-8.1924573706925186E-2</v>
      </c>
      <c r="AR72" s="120">
        <f t="shared" si="87"/>
        <v>4.8635729286852891E-2</v>
      </c>
      <c r="AS72" s="120">
        <f t="shared" si="87"/>
        <v>0.21042896135601863</v>
      </c>
      <c r="AT72" s="120">
        <f t="shared" si="87"/>
        <v>0.31414253647892298</v>
      </c>
      <c r="AU72" s="120">
        <f t="shared" si="87"/>
        <v>0.46276512922992352</v>
      </c>
      <c r="AV72" s="120">
        <f t="shared" si="87"/>
        <v>0.63639154490483985</v>
      </c>
      <c r="AW72" s="120">
        <f t="shared" si="87"/>
        <v>0.84208094119946564</v>
      </c>
      <c r="AX72" s="327">
        <f t="shared" si="87"/>
        <v>1.014432691184771</v>
      </c>
      <c r="AY72" s="327">
        <f t="shared" si="87"/>
        <v>1.2448553277848173</v>
      </c>
      <c r="AZ72" s="327">
        <f t="shared" si="87"/>
        <v>1.4630831168546861</v>
      </c>
      <c r="BA72" s="327">
        <f t="shared" si="87"/>
        <v>1.6687519807719129</v>
      </c>
      <c r="BB72" s="327">
        <f t="shared" ref="BB72:BE72" si="88">BB5/$AA5-1</f>
        <v>1.8708233221947568</v>
      </c>
      <c r="BC72" s="327">
        <f t="shared" si="88"/>
        <v>-1</v>
      </c>
      <c r="BD72" s="327">
        <f t="shared" si="88"/>
        <v>-1</v>
      </c>
      <c r="BE72" s="327">
        <f t="shared" si="88"/>
        <v>-1</v>
      </c>
      <c r="BI72" s="52"/>
    </row>
    <row r="73" spans="2:61">
      <c r="W73" s="1"/>
      <c r="X73" s="422"/>
      <c r="Y73" s="344" t="s">
        <v>326</v>
      </c>
      <c r="Z73" s="117"/>
      <c r="AA73" s="824"/>
      <c r="AB73" s="194"/>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G73" s="52"/>
    </row>
    <row r="74" spans="2:61">
      <c r="W74" s="1"/>
      <c r="X74" s="422"/>
      <c r="Y74" s="423" t="s">
        <v>327</v>
      </c>
      <c r="Z74" s="118"/>
      <c r="AA74" s="772">
        <f t="shared" ref="AA74:AF74" si="89">IF(AA7="NO","-",AA7/$AA7-1)</f>
        <v>0</v>
      </c>
      <c r="AB74" s="135" t="str">
        <f t="shared" si="89"/>
        <v>-</v>
      </c>
      <c r="AC74" s="135">
        <f t="shared" si="89"/>
        <v>28.999999999999996</v>
      </c>
      <c r="AD74" s="135">
        <f t="shared" si="89"/>
        <v>194</v>
      </c>
      <c r="AE74" s="135">
        <f t="shared" si="89"/>
        <v>333.99999999999994</v>
      </c>
      <c r="AF74" s="135">
        <f t="shared" si="89"/>
        <v>368.99999999999994</v>
      </c>
      <c r="AG74" s="135">
        <f t="shared" ref="AG74:BA74" si="90">IF(AG7="NO","-",AG7/$AA7-1)</f>
        <v>335.87321254501364</v>
      </c>
      <c r="AH74" s="135">
        <f t="shared" si="90"/>
        <v>347.82908103666347</v>
      </c>
      <c r="AI74" s="135">
        <f t="shared" si="90"/>
        <v>334.67196223283838</v>
      </c>
      <c r="AJ74" s="135">
        <f t="shared" si="90"/>
        <v>337.86883806362732</v>
      </c>
      <c r="AK74" s="135">
        <f t="shared" si="90"/>
        <v>359.92728129607104</v>
      </c>
      <c r="AL74" s="135">
        <f t="shared" si="90"/>
        <v>335.43388430584309</v>
      </c>
      <c r="AM74" s="135">
        <f t="shared" si="90"/>
        <v>364.941048224025</v>
      </c>
      <c r="AN74" s="135">
        <f t="shared" si="90"/>
        <v>542.80092529092258</v>
      </c>
      <c r="AO74" s="135">
        <f t="shared" si="90"/>
        <v>670.42192641360487</v>
      </c>
      <c r="AP74" s="135">
        <f t="shared" si="90"/>
        <v>697.60553829464777</v>
      </c>
      <c r="AQ74" s="135">
        <f t="shared" si="90"/>
        <v>889.12523633138255</v>
      </c>
      <c r="AR74" s="135">
        <f t="shared" si="90"/>
        <v>1063.980778036258</v>
      </c>
      <c r="AS74" s="135">
        <f t="shared" si="90"/>
        <v>1123.9128780341418</v>
      </c>
      <c r="AT74" s="135">
        <f t="shared" si="90"/>
        <v>1197.3932379151258</v>
      </c>
      <c r="AU74" s="135">
        <f t="shared" si="90"/>
        <v>1302.2460406445443</v>
      </c>
      <c r="AV74" s="135">
        <f t="shared" si="90"/>
        <v>1432.3110828586925</v>
      </c>
      <c r="AW74" s="135">
        <f t="shared" si="90"/>
        <v>1549.6187647863644</v>
      </c>
      <c r="AX74" s="135">
        <f t="shared" si="90"/>
        <v>1660.2614151742673</v>
      </c>
      <c r="AY74" s="135">
        <f t="shared" si="90"/>
        <v>1767.3072970793824</v>
      </c>
      <c r="AZ74" s="135">
        <f t="shared" si="90"/>
        <v>1849.9080332087317</v>
      </c>
      <c r="BA74" s="135">
        <f t="shared" si="90"/>
        <v>1974.4910816905531</v>
      </c>
      <c r="BB74" s="135">
        <f t="shared" ref="BB74:BE74" si="91">IF(BB7="NO","-",BB7/$AA7-1)</f>
        <v>2086.572333654236</v>
      </c>
      <c r="BC74" s="135" t="str">
        <f t="shared" si="91"/>
        <v>-</v>
      </c>
      <c r="BD74" s="135" t="str">
        <f t="shared" si="91"/>
        <v>-</v>
      </c>
      <c r="BE74" s="135" t="str">
        <f t="shared" si="91"/>
        <v>-</v>
      </c>
      <c r="BG74" s="52"/>
    </row>
    <row r="75" spans="2:61">
      <c r="W75" s="1"/>
      <c r="X75" s="422"/>
      <c r="Y75" s="342" t="s">
        <v>328</v>
      </c>
      <c r="Z75" s="117"/>
      <c r="AA75" s="824"/>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G75" s="52"/>
      <c r="BH75" s="52"/>
    </row>
    <row r="76" spans="2:61">
      <c r="W76" s="1"/>
      <c r="X76" s="422"/>
      <c r="Y76" s="342" t="s">
        <v>329</v>
      </c>
      <c r="Z76" s="117"/>
      <c r="AA76" s="772">
        <f t="shared" ref="AA76:AF77" si="92">IF(AA9="NO","-",AA9/$AA9-1)</f>
        <v>0</v>
      </c>
      <c r="AB76" s="135" t="str">
        <f t="shared" si="92"/>
        <v>-</v>
      </c>
      <c r="AC76" s="135">
        <f t="shared" si="92"/>
        <v>29.000000000000004</v>
      </c>
      <c r="AD76" s="135">
        <f t="shared" si="92"/>
        <v>194.00000000000006</v>
      </c>
      <c r="AE76" s="135">
        <f t="shared" si="92"/>
        <v>334.00000000000006</v>
      </c>
      <c r="AF76" s="135">
        <f t="shared" si="92"/>
        <v>369.00000000000006</v>
      </c>
      <c r="AG76" s="135">
        <f t="shared" ref="AG76:BA76" si="93">IF(AG9="NO","-",AG9/$AA9-1)</f>
        <v>351.52454428322801</v>
      </c>
      <c r="AH76" s="135">
        <f t="shared" si="93"/>
        <v>282.68136415567864</v>
      </c>
      <c r="AI76" s="135">
        <f t="shared" si="93"/>
        <v>202.91544652218332</v>
      </c>
      <c r="AJ76" s="135">
        <f t="shared" si="93"/>
        <v>123.86200291968531</v>
      </c>
      <c r="AK76" s="135">
        <f t="shared" si="93"/>
        <v>195.06655634293861</v>
      </c>
      <c r="AL76" s="135">
        <f t="shared" si="93"/>
        <v>287.78997898202005</v>
      </c>
      <c r="AM76" s="135">
        <f t="shared" si="93"/>
        <v>270.69202143460114</v>
      </c>
      <c r="AN76" s="135">
        <f t="shared" si="93"/>
        <v>343.41124570903486</v>
      </c>
      <c r="AO76" s="135">
        <f t="shared" si="93"/>
        <v>372.93772157640353</v>
      </c>
      <c r="AP76" s="135">
        <f t="shared" si="93"/>
        <v>296.43764558185188</v>
      </c>
      <c r="AQ76" s="135">
        <f t="shared" si="93"/>
        <v>241.62542143152143</v>
      </c>
      <c r="AR76" s="135">
        <f t="shared" si="93"/>
        <v>235.11704929930599</v>
      </c>
      <c r="AS76" s="135">
        <f t="shared" si="93"/>
        <v>201.85743034151866</v>
      </c>
      <c r="AT76" s="135">
        <f t="shared" si="93"/>
        <v>153.72458526845841</v>
      </c>
      <c r="AU76" s="135">
        <f t="shared" si="93"/>
        <v>83.763857608827649</v>
      </c>
      <c r="AV76" s="135">
        <f t="shared" si="93"/>
        <v>99.177681197441899</v>
      </c>
      <c r="AW76" s="135">
        <f t="shared" si="93"/>
        <v>78.74298426366947</v>
      </c>
      <c r="AX76" s="135">
        <f t="shared" si="93"/>
        <v>85.813160843324937</v>
      </c>
      <c r="AY76" s="135">
        <f t="shared" si="93"/>
        <v>65.566156085401175</v>
      </c>
      <c r="AZ76" s="135">
        <f t="shared" si="93"/>
        <v>53.925748345611431</v>
      </c>
      <c r="BA76" s="135">
        <f t="shared" si="93"/>
        <v>97.395735221752275</v>
      </c>
      <c r="BB76" s="135">
        <f t="shared" ref="BB76:BE76" si="94">IF(BB9="NO","-",BB9/$AA9-1)</f>
        <v>61.849862057298566</v>
      </c>
      <c r="BC76" s="135" t="str">
        <f t="shared" si="94"/>
        <v>-</v>
      </c>
      <c r="BD76" s="135" t="str">
        <f t="shared" si="94"/>
        <v>-</v>
      </c>
      <c r="BE76" s="135" t="str">
        <f t="shared" si="94"/>
        <v>-</v>
      </c>
      <c r="BG76" s="52"/>
    </row>
    <row r="77" spans="2:61">
      <c r="W77" s="1"/>
      <c r="X77" s="422"/>
      <c r="Y77" s="405" t="s">
        <v>330</v>
      </c>
      <c r="Z77" s="117"/>
      <c r="AA77" s="772">
        <f t="shared" si="92"/>
        <v>0</v>
      </c>
      <c r="AB77" s="135" t="str">
        <f t="shared" si="92"/>
        <v>-</v>
      </c>
      <c r="AC77" s="135">
        <f t="shared" si="92"/>
        <v>29</v>
      </c>
      <c r="AD77" s="135">
        <f t="shared" si="92"/>
        <v>193.99999999999994</v>
      </c>
      <c r="AE77" s="135">
        <f t="shared" si="92"/>
        <v>333.99999999999994</v>
      </c>
      <c r="AF77" s="135">
        <f t="shared" si="92"/>
        <v>369</v>
      </c>
      <c r="AG77" s="135">
        <f t="shared" ref="AG77:BA77" si="95">IF(AG10="NO","-",AG10/$AA10-1)</f>
        <v>360.09894871658543</v>
      </c>
      <c r="AH77" s="135">
        <f t="shared" si="95"/>
        <v>401.59738189849543</v>
      </c>
      <c r="AI77" s="135">
        <f t="shared" si="95"/>
        <v>370.95449115430819</v>
      </c>
      <c r="AJ77" s="135">
        <f t="shared" si="95"/>
        <v>372.69586657428789</v>
      </c>
      <c r="AK77" s="135">
        <f t="shared" si="95"/>
        <v>385.54305883766949</v>
      </c>
      <c r="AL77" s="135">
        <f t="shared" si="95"/>
        <v>299.68783969574218</v>
      </c>
      <c r="AM77" s="135">
        <f t="shared" si="95"/>
        <v>290.89488126993922</v>
      </c>
      <c r="AN77" s="135">
        <f t="shared" si="95"/>
        <v>281.09299386946071</v>
      </c>
      <c r="AO77" s="135">
        <f t="shared" si="95"/>
        <v>317.25704288192986</v>
      </c>
      <c r="AP77" s="135">
        <f t="shared" si="95"/>
        <v>305.23210799187348</v>
      </c>
      <c r="AQ77" s="135">
        <f t="shared" si="95"/>
        <v>330.86482923576455</v>
      </c>
      <c r="AR77" s="135">
        <f t="shared" si="95"/>
        <v>358.28448252583985</v>
      </c>
      <c r="AS77" s="135">
        <f t="shared" si="95"/>
        <v>319.22070223334345</v>
      </c>
      <c r="AT77" s="135">
        <f t="shared" si="95"/>
        <v>203.82862758756258</v>
      </c>
      <c r="AU77" s="135">
        <f t="shared" si="95"/>
        <v>224.49749458053256</v>
      </c>
      <c r="AV77" s="135">
        <f t="shared" si="95"/>
        <v>193.41224899087612</v>
      </c>
      <c r="AW77" s="135">
        <f t="shared" si="95"/>
        <v>165.29579595769081</v>
      </c>
      <c r="AX77" s="135">
        <f t="shared" si="95"/>
        <v>148.36002462008321</v>
      </c>
      <c r="AY77" s="135">
        <f t="shared" si="95"/>
        <v>153.35490289687522</v>
      </c>
      <c r="AZ77" s="135">
        <f t="shared" si="95"/>
        <v>153.61137743038884</v>
      </c>
      <c r="BA77" s="135">
        <f t="shared" si="95"/>
        <v>159.42449935850652</v>
      </c>
      <c r="BB77" s="135">
        <f t="shared" ref="BB77:BE77" si="96">IF(BB10="NO","-",BB10/$AA10-1)</f>
        <v>167.34601298695688</v>
      </c>
      <c r="BC77" s="135" t="str">
        <f t="shared" si="96"/>
        <v>-</v>
      </c>
      <c r="BD77" s="135" t="str">
        <f t="shared" si="96"/>
        <v>-</v>
      </c>
      <c r="BE77" s="135" t="str">
        <f t="shared" si="96"/>
        <v>-</v>
      </c>
    </row>
    <row r="78" spans="2:61">
      <c r="W78" s="1"/>
      <c r="X78" s="422"/>
      <c r="Y78" s="423" t="s">
        <v>331</v>
      </c>
      <c r="Z78" s="117"/>
      <c r="AA78" s="824"/>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G78" s="52"/>
      <c r="BH78" s="52"/>
    </row>
    <row r="79" spans="2:61">
      <c r="W79" s="1"/>
      <c r="X79" s="422"/>
      <c r="Y79" s="342" t="s">
        <v>332</v>
      </c>
      <c r="Z79" s="111"/>
      <c r="AA79" s="772">
        <f t="shared" ref="AA79:AF79" si="97">IF(AA12="NO","-",AA12/$AA12-1)</f>
        <v>0</v>
      </c>
      <c r="AB79" s="328">
        <f t="shared" si="97"/>
        <v>8.9202866941598291E-2</v>
      </c>
      <c r="AC79" s="328">
        <f t="shared" si="97"/>
        <v>0.10367316967990781</v>
      </c>
      <c r="AD79" s="328">
        <f t="shared" si="97"/>
        <v>5.4241346689209768E-2</v>
      </c>
      <c r="AE79" s="328">
        <f t="shared" si="97"/>
        <v>0.15620403449494802</v>
      </c>
      <c r="AF79" s="328">
        <f t="shared" si="97"/>
        <v>0.34725158416212842</v>
      </c>
      <c r="AG79" s="328">
        <f t="shared" ref="AG79:BA79" si="98">IF(AG12="NO","-",AG12/$AA12-1)</f>
        <v>0.23854231840559814</v>
      </c>
      <c r="AH79" s="328">
        <f t="shared" si="98"/>
        <v>0.16699861359147117</v>
      </c>
      <c r="AI79" s="328">
        <f t="shared" si="98"/>
        <v>9.4525769753784461E-2</v>
      </c>
      <c r="AJ79" s="328">
        <f t="shared" si="98"/>
        <v>0.1196125233899068</v>
      </c>
      <c r="AK79" s="328">
        <f t="shared" si="98"/>
        <v>-1.5112635026305998E-2</v>
      </c>
      <c r="AL79" s="328">
        <f t="shared" si="98"/>
        <v>-0.2585470591990493</v>
      </c>
      <c r="AM79" s="328">
        <f t="shared" si="98"/>
        <v>-0.51591856872519382</v>
      </c>
      <c r="AN79" s="328">
        <f t="shared" si="98"/>
        <v>-0.6011206171856539</v>
      </c>
      <c r="AO79" s="328">
        <f t="shared" si="98"/>
        <v>-0.91916490495027225</v>
      </c>
      <c r="AP79" s="328">
        <f t="shared" si="98"/>
        <v>-0.96320609466702045</v>
      </c>
      <c r="AQ79" s="328">
        <f t="shared" si="98"/>
        <v>-0.94782884382710098</v>
      </c>
      <c r="AR79" s="328">
        <f t="shared" si="98"/>
        <v>-0.98271801416178239</v>
      </c>
      <c r="AS79" s="328">
        <f t="shared" si="98"/>
        <v>-0.96274152515524047</v>
      </c>
      <c r="AT79" s="328">
        <f t="shared" si="98"/>
        <v>-0.99684092731989571</v>
      </c>
      <c r="AU79" s="328">
        <f t="shared" si="98"/>
        <v>-0.99665509951518372</v>
      </c>
      <c r="AV79" s="328">
        <f t="shared" si="98"/>
        <v>-0.99897794707408394</v>
      </c>
      <c r="AW79" s="328">
        <f t="shared" si="98"/>
        <v>-0.99888503317172794</v>
      </c>
      <c r="AX79" s="328">
        <f t="shared" si="98"/>
        <v>-0.99897794707408394</v>
      </c>
      <c r="AY79" s="328">
        <f t="shared" si="98"/>
        <v>-0.99851337756230385</v>
      </c>
      <c r="AZ79" s="328">
        <f t="shared" si="98"/>
        <v>-0.99814172195287987</v>
      </c>
      <c r="BA79" s="328">
        <f t="shared" si="98"/>
        <v>-0.99851337756230385</v>
      </c>
      <c r="BB79" s="328">
        <f t="shared" ref="BB79:BE79" si="99">IF(BB12="NO","-",BB12/$AA12-1)</f>
        <v>-0.99758423853874378</v>
      </c>
      <c r="BC79" s="328" t="str">
        <f t="shared" si="99"/>
        <v>-</v>
      </c>
      <c r="BD79" s="328" t="str">
        <f t="shared" si="99"/>
        <v>-</v>
      </c>
      <c r="BE79" s="328" t="str">
        <f t="shared" si="99"/>
        <v>-</v>
      </c>
      <c r="BI79" s="52"/>
    </row>
    <row r="80" spans="2:61">
      <c r="W80" s="1"/>
      <c r="X80" s="422"/>
      <c r="Y80" s="405" t="s">
        <v>333</v>
      </c>
      <c r="Z80" s="117"/>
      <c r="AA80" s="824"/>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G80" s="52"/>
      <c r="BH80" s="52"/>
    </row>
    <row r="81" spans="23:60">
      <c r="W81" s="1"/>
      <c r="X81" s="422"/>
      <c r="Y81" s="342" t="s">
        <v>334</v>
      </c>
      <c r="Z81" s="117"/>
      <c r="AA81" s="772">
        <f t="shared" ref="AA81:AF81" si="100">IF(AA14="NO","-",AA14/$AA14-1)</f>
        <v>0</v>
      </c>
      <c r="AB81" s="135" t="str">
        <f t="shared" si="100"/>
        <v>-</v>
      </c>
      <c r="AC81" s="135">
        <f t="shared" si="100"/>
        <v>29</v>
      </c>
      <c r="AD81" s="135">
        <f t="shared" si="100"/>
        <v>194</v>
      </c>
      <c r="AE81" s="135">
        <f t="shared" si="100"/>
        <v>334</v>
      </c>
      <c r="AF81" s="135">
        <f t="shared" si="100"/>
        <v>369</v>
      </c>
      <c r="AG81" s="135">
        <f t="shared" ref="AG81:BA81" si="101">IF(AG14="NO","-",AG14/$AA14-1)</f>
        <v>365.3</v>
      </c>
      <c r="AH81" s="135">
        <f t="shared" si="101"/>
        <v>1164.5</v>
      </c>
      <c r="AI81" s="135">
        <f t="shared" si="101"/>
        <v>1101.5999999999999</v>
      </c>
      <c r="AJ81" s="135">
        <f t="shared" si="101"/>
        <v>5204.8999999999996</v>
      </c>
      <c r="AK81" s="135">
        <f t="shared" si="101"/>
        <v>2551.9999999999995</v>
      </c>
      <c r="AL81" s="135">
        <f t="shared" si="101"/>
        <v>1610.3499999999995</v>
      </c>
      <c r="AM81" s="135">
        <f t="shared" si="101"/>
        <v>2646.1280000000002</v>
      </c>
      <c r="AN81" s="135">
        <f t="shared" si="101"/>
        <v>2295.5159999999996</v>
      </c>
      <c r="AO81" s="135">
        <f t="shared" si="101"/>
        <v>4228.8399999999992</v>
      </c>
      <c r="AP81" s="135">
        <f t="shared" si="101"/>
        <v>4135.4149999999991</v>
      </c>
      <c r="AQ81" s="135">
        <f t="shared" si="101"/>
        <v>3928.6960000000004</v>
      </c>
      <c r="AR81" s="135">
        <f t="shared" si="101"/>
        <v>4251.6430999999984</v>
      </c>
      <c r="AS81" s="135">
        <f t="shared" si="101"/>
        <v>3934.7833064258452</v>
      </c>
      <c r="AT81" s="135">
        <f t="shared" si="101"/>
        <v>3190.9792238799441</v>
      </c>
      <c r="AU81" s="135">
        <f t="shared" si="101"/>
        <v>4194.7999999999984</v>
      </c>
      <c r="AV81" s="135">
        <f t="shared" si="101"/>
        <v>4549.9629999999997</v>
      </c>
      <c r="AW81" s="135">
        <f t="shared" si="101"/>
        <v>3316.5309999999999</v>
      </c>
      <c r="AX81" s="135">
        <f t="shared" si="101"/>
        <v>3287.634</v>
      </c>
      <c r="AY81" s="135">
        <f t="shared" si="101"/>
        <v>3137.4509999999991</v>
      </c>
      <c r="AZ81" s="135">
        <f t="shared" si="101"/>
        <v>2682.3730667999998</v>
      </c>
      <c r="BA81" s="135">
        <f t="shared" si="101"/>
        <v>2685.5551999999993</v>
      </c>
      <c r="BB81" s="135">
        <f t="shared" ref="BB81:BE81" si="102">IF(BB14="NO","-",BB14/$AA14-1)</f>
        <v>2649.7014599999998</v>
      </c>
      <c r="BC81" s="135" t="str">
        <f t="shared" si="102"/>
        <v>-</v>
      </c>
      <c r="BD81" s="135" t="str">
        <f t="shared" si="102"/>
        <v>-</v>
      </c>
      <c r="BE81" s="135" t="str">
        <f t="shared" si="102"/>
        <v>-</v>
      </c>
      <c r="BG81" s="52"/>
    </row>
    <row r="82" spans="23:60">
      <c r="W82" s="1"/>
      <c r="X82" s="422"/>
      <c r="Y82" s="342" t="s">
        <v>335</v>
      </c>
      <c r="Z82" s="117"/>
      <c r="AA82" s="824"/>
      <c r="AB82" s="194"/>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158"/>
      <c r="BD82" s="158"/>
      <c r="BE82" s="158"/>
      <c r="BG82" s="52"/>
    </row>
    <row r="83" spans="23:60">
      <c r="W83" s="1"/>
      <c r="X83" s="424" t="s">
        <v>16</v>
      </c>
      <c r="Y83" s="425"/>
      <c r="Z83" s="113"/>
      <c r="AA83" s="787">
        <f t="shared" ref="AA83:BA83" si="103">AA16/$AA16-1</f>
        <v>0</v>
      </c>
      <c r="AB83" s="765">
        <f t="shared" si="103"/>
        <v>0.14797040261001193</v>
      </c>
      <c r="AC83" s="765">
        <f t="shared" si="103"/>
        <v>0.16484851353830798</v>
      </c>
      <c r="AD83" s="765">
        <f t="shared" si="103"/>
        <v>0.6733898337656361</v>
      </c>
      <c r="AE83" s="313">
        <f t="shared" si="103"/>
        <v>1.0557954533645075</v>
      </c>
      <c r="AF83" s="313">
        <f t="shared" si="103"/>
        <v>1.6929366132771735</v>
      </c>
      <c r="AG83" s="313">
        <f t="shared" si="103"/>
        <v>1.7920693201569486</v>
      </c>
      <c r="AH83" s="313">
        <f t="shared" si="103"/>
        <v>2.0560281561152025</v>
      </c>
      <c r="AI83" s="313">
        <f t="shared" si="103"/>
        <v>1.5336775830373481</v>
      </c>
      <c r="AJ83" s="313">
        <f t="shared" si="103"/>
        <v>1.0060352094862335</v>
      </c>
      <c r="AK83" s="765">
        <f t="shared" si="103"/>
        <v>0.81565474780023806</v>
      </c>
      <c r="AL83" s="765">
        <f t="shared" si="103"/>
        <v>0.51063102193851795</v>
      </c>
      <c r="AM83" s="765">
        <f t="shared" si="103"/>
        <v>0.40679287516260731</v>
      </c>
      <c r="AN83" s="765">
        <f t="shared" si="103"/>
        <v>0.35399913292164986</v>
      </c>
      <c r="AO83" s="765">
        <f t="shared" si="103"/>
        <v>0.40942324462616742</v>
      </c>
      <c r="AP83" s="765">
        <f t="shared" si="103"/>
        <v>0.31869657888976266</v>
      </c>
      <c r="AQ83" s="765">
        <f t="shared" si="103"/>
        <v>0.376107024254559</v>
      </c>
      <c r="AR83" s="765">
        <f t="shared" si="103"/>
        <v>0.21065716409355528</v>
      </c>
      <c r="AS83" s="765">
        <f t="shared" si="103"/>
        <v>-0.12170945444394543</v>
      </c>
      <c r="AT83" s="765">
        <f t="shared" si="103"/>
        <v>-0.38114590892502354</v>
      </c>
      <c r="AU83" s="765">
        <f t="shared" si="103"/>
        <v>-0.35015305352667925</v>
      </c>
      <c r="AV83" s="765">
        <f t="shared" si="103"/>
        <v>-0.42571118080215031</v>
      </c>
      <c r="AW83" s="765">
        <f t="shared" si="103"/>
        <v>-0.47451123862699229</v>
      </c>
      <c r="AX83" s="765">
        <f t="shared" si="103"/>
        <v>-0.49840814126899713</v>
      </c>
      <c r="AY83" s="765">
        <f t="shared" si="103"/>
        <v>-0.4859655237894599</v>
      </c>
      <c r="AZ83" s="765">
        <f t="shared" si="103"/>
        <v>-0.49411939894066026</v>
      </c>
      <c r="BA83" s="765">
        <f t="shared" si="103"/>
        <v>-0.483839295933706</v>
      </c>
      <c r="BB83" s="765">
        <f t="shared" ref="BB83:BE83" si="104">BB16/$AA16-1</f>
        <v>-0.46278131285349344</v>
      </c>
      <c r="BC83" s="313">
        <f t="shared" si="104"/>
        <v>-1</v>
      </c>
      <c r="BD83" s="313">
        <f t="shared" si="104"/>
        <v>-1</v>
      </c>
      <c r="BE83" s="313">
        <f t="shared" si="104"/>
        <v>-1</v>
      </c>
      <c r="BG83" s="52"/>
      <c r="BH83" s="52"/>
    </row>
    <row r="84" spans="23:60">
      <c r="W84" s="1"/>
      <c r="X84" s="426"/>
      <c r="Y84" s="342" t="s">
        <v>336</v>
      </c>
      <c r="Z84" s="112"/>
      <c r="AA84" s="772">
        <f>IF(AA17="NO","-",AA17/$AA17-1)</f>
        <v>0</v>
      </c>
      <c r="AB84" s="328">
        <f>IF(AB17="NO","-",AB17/$AA17-1)</f>
        <v>0.15789473684210531</v>
      </c>
      <c r="AC84" s="328">
        <f>IF(AC17="NO","-",AC17/$AA17-1)</f>
        <v>0.1842105263157896</v>
      </c>
      <c r="AD84" s="328">
        <f t="shared" ref="AD84:BA84" si="105">IF(AD17="NO","-",AD17/$AA17-1)</f>
        <v>0.71052631578947389</v>
      </c>
      <c r="AE84" s="312">
        <f t="shared" si="105"/>
        <v>1.1052631578947372</v>
      </c>
      <c r="AF84" s="312">
        <f t="shared" si="105"/>
        <v>1.763157894736842</v>
      </c>
      <c r="AG84" s="312">
        <f t="shared" si="105"/>
        <v>2.2461626163040993</v>
      </c>
      <c r="AH84" s="312">
        <f t="shared" si="105"/>
        <v>3.077415194366675</v>
      </c>
      <c r="AI84" s="312">
        <f t="shared" si="105"/>
        <v>3.1362269833609391</v>
      </c>
      <c r="AJ84" s="312">
        <f t="shared" si="105"/>
        <v>3.4135466751704824</v>
      </c>
      <c r="AK84" s="312">
        <f t="shared" si="105"/>
        <v>3.7571469517543719</v>
      </c>
      <c r="AL84" s="312">
        <f t="shared" si="105"/>
        <v>2.6561482017166682</v>
      </c>
      <c r="AM84" s="312">
        <f t="shared" si="105"/>
        <v>2.6437320166544573</v>
      </c>
      <c r="AN84" s="312">
        <f t="shared" si="105"/>
        <v>2.6098394280307513</v>
      </c>
      <c r="AO84" s="312">
        <f t="shared" si="105"/>
        <v>2.8170058044922657</v>
      </c>
      <c r="AP84" s="312">
        <f t="shared" si="105"/>
        <v>2.2274923522904619</v>
      </c>
      <c r="AQ84" s="312">
        <f t="shared" si="105"/>
        <v>2.4668238043712192</v>
      </c>
      <c r="AR84" s="312">
        <f t="shared" si="105"/>
        <v>2.1142237311226388</v>
      </c>
      <c r="AS84" s="312">
        <f t="shared" si="105"/>
        <v>1.3456663941658253</v>
      </c>
      <c r="AT84" s="328">
        <f t="shared" si="105"/>
        <v>0.48168643097391861</v>
      </c>
      <c r="AU84" s="328">
        <f t="shared" si="105"/>
        <v>0.55563050786835055</v>
      </c>
      <c r="AV84" s="328">
        <f t="shared" si="105"/>
        <v>0.30903905478619897</v>
      </c>
      <c r="AW84" s="328">
        <f t="shared" si="105"/>
        <v>0.14102600649488672</v>
      </c>
      <c r="AX84" s="328">
        <f t="shared" si="105"/>
        <v>9.2945145557559172E-2</v>
      </c>
      <c r="AY84" s="328">
        <f t="shared" si="105"/>
        <v>0.1358874983802032</v>
      </c>
      <c r="AZ84" s="328">
        <f t="shared" si="105"/>
        <v>0.11155509861317014</v>
      </c>
      <c r="BA84" s="328">
        <f t="shared" si="105"/>
        <v>0.20924033182117929</v>
      </c>
      <c r="BB84" s="328">
        <f t="shared" ref="BB84:BE84" si="106">IF(BB17="NO","-",BB17/$AA17-1)</f>
        <v>0.29815724361445284</v>
      </c>
      <c r="BC84" s="312" t="str">
        <f t="shared" si="106"/>
        <v>-</v>
      </c>
      <c r="BD84" s="312" t="str">
        <f t="shared" si="106"/>
        <v>-</v>
      </c>
      <c r="BE84" s="312" t="str">
        <f t="shared" si="106"/>
        <v>-</v>
      </c>
    </row>
    <row r="85" spans="23:60">
      <c r="W85" s="1"/>
      <c r="X85" s="427"/>
      <c r="Y85" s="344" t="s">
        <v>337</v>
      </c>
      <c r="Z85" s="112"/>
      <c r="AA85" s="772">
        <f t="shared" ref="AA85:AB91" si="107">IF(AA18="NO","-",AA18/$AA18-1)</f>
        <v>0</v>
      </c>
      <c r="AB85" s="328">
        <f t="shared" si="107"/>
        <v>0.15789473684210531</v>
      </c>
      <c r="AC85" s="328">
        <f t="shared" ref="AC85:AD87" si="108">IF(AC18="NO","-",AC18/$AA18-1)</f>
        <v>0.1842105263157896</v>
      </c>
      <c r="AD85" s="328">
        <f t="shared" si="108"/>
        <v>0.71052631578947367</v>
      </c>
      <c r="AE85" s="312">
        <f t="shared" ref="AE85:BA85" si="109">IF(AE18="NO","-",AE18/$AA18-1)</f>
        <v>1.1052631578947372</v>
      </c>
      <c r="AF85" s="312">
        <f t="shared" si="109"/>
        <v>1.7631578947368425</v>
      </c>
      <c r="AG85" s="312">
        <f t="shared" si="109"/>
        <v>1.6921989108003443</v>
      </c>
      <c r="AH85" s="312">
        <f t="shared" si="109"/>
        <v>1.6926467255126125</v>
      </c>
      <c r="AI85" s="328">
        <f t="shared" si="109"/>
        <v>0.932112648102569</v>
      </c>
      <c r="AJ85" s="328">
        <f t="shared" si="109"/>
        <v>0.10095004672838459</v>
      </c>
      <c r="AK85" s="328">
        <f t="shared" si="109"/>
        <v>-0.29672681454387606</v>
      </c>
      <c r="AL85" s="328">
        <f t="shared" si="109"/>
        <v>-0.30160969444201247</v>
      </c>
      <c r="AM85" s="328">
        <f t="shared" si="109"/>
        <v>-0.43910648711105194</v>
      </c>
      <c r="AN85" s="328">
        <f t="shared" si="109"/>
        <v>-0.49143111681816909</v>
      </c>
      <c r="AO85" s="328">
        <f t="shared" si="109"/>
        <v>-0.45136573905087263</v>
      </c>
      <c r="AP85" s="328">
        <f t="shared" si="109"/>
        <v>-0.3814050490974914</v>
      </c>
      <c r="AQ85" s="328">
        <f t="shared" si="109"/>
        <v>-0.38622098782865277</v>
      </c>
      <c r="AR85" s="328">
        <f t="shared" si="109"/>
        <v>-0.47753847534168814</v>
      </c>
      <c r="AS85" s="328">
        <f t="shared" si="109"/>
        <v>-0.63776539686418965</v>
      </c>
      <c r="AT85" s="328">
        <f t="shared" si="109"/>
        <v>-0.68781450786361775</v>
      </c>
      <c r="AU85" s="328">
        <f t="shared" si="109"/>
        <v>-0.62182232430018591</v>
      </c>
      <c r="AV85" s="328">
        <f t="shared" si="109"/>
        <v>-0.64716772170962777</v>
      </c>
      <c r="AW85" s="328">
        <f t="shared" si="109"/>
        <v>-0.6520732824985519</v>
      </c>
      <c r="AX85" s="328">
        <f t="shared" si="109"/>
        <v>-0.66638116813291415</v>
      </c>
      <c r="AY85" s="328">
        <f t="shared" si="109"/>
        <v>-0.66229320080881071</v>
      </c>
      <c r="AZ85" s="328">
        <f t="shared" si="109"/>
        <v>-0.66658556649911938</v>
      </c>
      <c r="BA85" s="328">
        <f t="shared" si="109"/>
        <v>-0.67803187266745457</v>
      </c>
      <c r="BB85" s="328">
        <f t="shared" ref="BB85:BE85" si="110">IF(BB18="NO","-",BB18/$AA18-1)</f>
        <v>-0.67387440908793561</v>
      </c>
      <c r="BC85" s="312" t="str">
        <f t="shared" si="110"/>
        <v>-</v>
      </c>
      <c r="BD85" s="312" t="str">
        <f t="shared" si="110"/>
        <v>-</v>
      </c>
      <c r="BE85" s="312" t="str">
        <f t="shared" si="110"/>
        <v>-</v>
      </c>
    </row>
    <row r="86" spans="23:60">
      <c r="W86" s="1"/>
      <c r="X86" s="427"/>
      <c r="Y86" s="342" t="s">
        <v>338</v>
      </c>
      <c r="Z86" s="112"/>
      <c r="AA86" s="772">
        <f t="shared" si="107"/>
        <v>0</v>
      </c>
      <c r="AB86" s="328">
        <f t="shared" si="107"/>
        <v>0.15789473684210531</v>
      </c>
      <c r="AC86" s="328">
        <f t="shared" si="108"/>
        <v>0.18421052631578938</v>
      </c>
      <c r="AD86" s="328">
        <f t="shared" si="108"/>
        <v>0.71052631578947367</v>
      </c>
      <c r="AE86" s="312">
        <f t="shared" ref="AE86:BA86" si="111">IF(AE19="NO","-",AE19/$AA19-1)</f>
        <v>1.1052631578947372</v>
      </c>
      <c r="AF86" s="312">
        <f t="shared" si="111"/>
        <v>1.763157894736842</v>
      </c>
      <c r="AG86" s="312">
        <f t="shared" si="111"/>
        <v>2.6466987697156878</v>
      </c>
      <c r="AH86" s="312">
        <f t="shared" si="111"/>
        <v>4.0926742423108662</v>
      </c>
      <c r="AI86" s="312">
        <f t="shared" si="111"/>
        <v>3.9733094958792901</v>
      </c>
      <c r="AJ86" s="312">
        <f t="shared" si="111"/>
        <v>3.7441322046229768</v>
      </c>
      <c r="AK86" s="312">
        <f t="shared" si="111"/>
        <v>4.0202092646037979</v>
      </c>
      <c r="AL86" s="312">
        <f t="shared" si="111"/>
        <v>3.0190079904588787</v>
      </c>
      <c r="AM86" s="312">
        <f t="shared" si="111"/>
        <v>2.7994372948710717</v>
      </c>
      <c r="AN86" s="312">
        <f t="shared" si="111"/>
        <v>2.6612733563495996</v>
      </c>
      <c r="AO86" s="312">
        <f t="shared" si="111"/>
        <v>2.2818868638053278</v>
      </c>
      <c r="AP86" s="312">
        <f t="shared" si="111"/>
        <v>2.1445720770242933</v>
      </c>
      <c r="AQ86" s="312">
        <f t="shared" si="111"/>
        <v>2.2977502270736223</v>
      </c>
      <c r="AR86" s="312">
        <f t="shared" si="111"/>
        <v>1.9519192196380404</v>
      </c>
      <c r="AS86" s="328">
        <f t="shared" si="111"/>
        <v>0.96109328034756936</v>
      </c>
      <c r="AT86" s="328">
        <f t="shared" si="111"/>
        <v>0.38612387340976451</v>
      </c>
      <c r="AU86" s="328">
        <f t="shared" si="111"/>
        <v>-0.24932568631491459</v>
      </c>
      <c r="AV86" s="328">
        <f t="shared" si="111"/>
        <v>-0.3761303316253406</v>
      </c>
      <c r="AW86" s="328">
        <f t="shared" si="111"/>
        <v>-0.55388408136200429</v>
      </c>
      <c r="AX86" s="328">
        <f t="shared" si="111"/>
        <v>-0.66517735342095485</v>
      </c>
      <c r="AY86" s="328">
        <f t="shared" si="111"/>
        <v>-0.67553035649119741</v>
      </c>
      <c r="AZ86" s="328">
        <f t="shared" si="111"/>
        <v>-0.65373646911741168</v>
      </c>
      <c r="BA86" s="328">
        <f t="shared" si="111"/>
        <v>-0.70655914280423104</v>
      </c>
      <c r="BB86" s="328">
        <f t="shared" ref="BB86:BE86" si="112">IF(BB19="NO","-",BB19/$AA19-1)</f>
        <v>-0.76531832956289669</v>
      </c>
      <c r="BC86" s="312" t="str">
        <f t="shared" si="112"/>
        <v>-</v>
      </c>
      <c r="BD86" s="312" t="str">
        <f t="shared" si="112"/>
        <v>-</v>
      </c>
      <c r="BE86" s="312" t="str">
        <f t="shared" si="112"/>
        <v>-</v>
      </c>
    </row>
    <row r="87" spans="23:60">
      <c r="W87" s="1"/>
      <c r="X87" s="427"/>
      <c r="Y87" s="342" t="s">
        <v>334</v>
      </c>
      <c r="Z87" s="118"/>
      <c r="AA87" s="772">
        <f t="shared" si="107"/>
        <v>0</v>
      </c>
      <c r="AB87" s="328">
        <f t="shared" si="107"/>
        <v>0.15789473684210531</v>
      </c>
      <c r="AC87" s="328">
        <f t="shared" si="108"/>
        <v>0.18421052631578938</v>
      </c>
      <c r="AD87" s="328">
        <f t="shared" si="108"/>
        <v>0.71052631578947367</v>
      </c>
      <c r="AE87" s="312">
        <f t="shared" ref="AE87:BA87" si="113">IF(AE20="NO","-",AE20/$AA20-1)</f>
        <v>1.1052631578947367</v>
      </c>
      <c r="AF87" s="312">
        <f t="shared" si="113"/>
        <v>1.763157894736842</v>
      </c>
      <c r="AG87" s="312">
        <f t="shared" si="113"/>
        <v>1.6655721752393431</v>
      </c>
      <c r="AH87" s="312">
        <f t="shared" si="113"/>
        <v>3.9593064059366636</v>
      </c>
      <c r="AI87" s="312">
        <f t="shared" si="113"/>
        <v>4.4461883875046881</v>
      </c>
      <c r="AJ87" s="312">
        <f t="shared" si="113"/>
        <v>5.8027808446492966</v>
      </c>
      <c r="AK87" s="312">
        <f t="shared" si="113"/>
        <v>5.8294198446219641</v>
      </c>
      <c r="AL87" s="312">
        <f t="shared" si="113"/>
        <v>3.5841228236129048</v>
      </c>
      <c r="AM87" s="312">
        <f t="shared" si="113"/>
        <v>4.7937432632857817</v>
      </c>
      <c r="AN87" s="312">
        <f t="shared" si="113"/>
        <v>4.360788874031071</v>
      </c>
      <c r="AO87" s="312">
        <f t="shared" si="113"/>
        <v>4.7162207126038602</v>
      </c>
      <c r="AP87" s="312">
        <f t="shared" si="113"/>
        <v>3.8493583062124701</v>
      </c>
      <c r="AQ87" s="312">
        <f t="shared" si="113"/>
        <v>4.0271444307226218</v>
      </c>
      <c r="AR87" s="312">
        <f t="shared" si="113"/>
        <v>2.411364756625261</v>
      </c>
      <c r="AS87" s="312">
        <f t="shared" si="113"/>
        <v>1.6634571354997747</v>
      </c>
      <c r="AT87" s="328">
        <f t="shared" si="113"/>
        <v>0.25429382116513755</v>
      </c>
      <c r="AU87" s="328">
        <f t="shared" si="113"/>
        <v>0.48327168136969934</v>
      </c>
      <c r="AV87" s="328">
        <f t="shared" si="113"/>
        <v>0.88597868087443965</v>
      </c>
      <c r="AW87" s="312">
        <f t="shared" si="113"/>
        <v>1.1759551264679828</v>
      </c>
      <c r="AX87" s="312">
        <f t="shared" si="113"/>
        <v>1.4124540287891332</v>
      </c>
      <c r="AY87" s="312">
        <f t="shared" si="113"/>
        <v>1.8624346020165312</v>
      </c>
      <c r="AZ87" s="312">
        <f t="shared" si="113"/>
        <v>1.7578579202688638</v>
      </c>
      <c r="BA87" s="312">
        <f t="shared" si="113"/>
        <v>1.2715266042764597</v>
      </c>
      <c r="BB87" s="312">
        <f t="shared" ref="BB87:BE87" si="114">IF(BB20="NO","-",BB20/$AA20-1)</f>
        <v>1.6844557837347698</v>
      </c>
      <c r="BC87" s="312" t="str">
        <f t="shared" si="114"/>
        <v>-</v>
      </c>
      <c r="BD87" s="312" t="str">
        <f t="shared" si="114"/>
        <v>-</v>
      </c>
      <c r="BE87" s="312" t="str">
        <f t="shared" si="114"/>
        <v>-</v>
      </c>
    </row>
    <row r="88" spans="23:60">
      <c r="W88" s="1"/>
      <c r="X88" s="426"/>
      <c r="Y88" s="428" t="s">
        <v>339</v>
      </c>
      <c r="Z88" s="117"/>
      <c r="AA88" s="824"/>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row>
    <row r="89" spans="23:60">
      <c r="W89" s="1"/>
      <c r="X89" s="429"/>
      <c r="Y89" s="342" t="s">
        <v>340</v>
      </c>
      <c r="Z89" s="303"/>
      <c r="AA89" s="772">
        <f t="shared" si="107"/>
        <v>0</v>
      </c>
      <c r="AB89" s="766">
        <f t="shared" si="107"/>
        <v>-0.16076246334310862</v>
      </c>
      <c r="AC89" s="766">
        <f>IF(AC22="NO","-",AC22/$AA22-1)</f>
        <v>-0.43747800586510266</v>
      </c>
      <c r="AD89" s="766">
        <f>IF(AD22="NO","-",AD22/$AA22-1)</f>
        <v>-0.48187683284457483</v>
      </c>
      <c r="AE89" s="766">
        <f t="shared" ref="AE89:BA89" si="115">IF(AE22="NO","-",AE22/$AA22-1)</f>
        <v>-0.48307917888563057</v>
      </c>
      <c r="AF89" s="766">
        <f t="shared" si="115"/>
        <v>-0.49155425219941351</v>
      </c>
      <c r="AG89" s="766">
        <f t="shared" si="115"/>
        <v>-0.51967602290182957</v>
      </c>
      <c r="AH89" s="766">
        <f t="shared" si="115"/>
        <v>-0.56666666666666676</v>
      </c>
      <c r="AI89" s="766">
        <f t="shared" si="115"/>
        <v>-0.63983481955832189</v>
      </c>
      <c r="AJ89" s="766">
        <f t="shared" si="115"/>
        <v>-0.78766732499451397</v>
      </c>
      <c r="AK89" s="766">
        <f t="shared" si="115"/>
        <v>-0.87032936341692102</v>
      </c>
      <c r="AL89" s="766">
        <f t="shared" si="115"/>
        <v>-0.88763006030391223</v>
      </c>
      <c r="AM89" s="766">
        <f t="shared" si="115"/>
        <v>-0.89280230268506089</v>
      </c>
      <c r="AN89" s="766">
        <f t="shared" si="115"/>
        <v>-0.89123321875372896</v>
      </c>
      <c r="AO89" s="766">
        <f t="shared" si="115"/>
        <v>-0.89327535493112387</v>
      </c>
      <c r="AP89" s="766">
        <f t="shared" si="115"/>
        <v>-0.89316636769300017</v>
      </c>
      <c r="AQ89" s="328">
        <f t="shared" si="115"/>
        <v>-0.89288857226668905</v>
      </c>
      <c r="AR89" s="328">
        <f t="shared" si="115"/>
        <v>-0.8938364398370644</v>
      </c>
      <c r="AS89" s="328">
        <f t="shared" si="115"/>
        <v>-0.89399705036681165</v>
      </c>
      <c r="AT89" s="328">
        <f t="shared" si="115"/>
        <v>-0.9203504822596601</v>
      </c>
      <c r="AU89" s="328">
        <f t="shared" si="115"/>
        <v>-0.92499488260803187</v>
      </c>
      <c r="AV89" s="328">
        <f t="shared" si="115"/>
        <v>-0.92514822912430761</v>
      </c>
      <c r="AW89" s="328">
        <f t="shared" si="115"/>
        <v>-0.93485384802273686</v>
      </c>
      <c r="AX89" s="328">
        <f t="shared" si="115"/>
        <v>-0.95290024938299434</v>
      </c>
      <c r="AY89" s="328">
        <f t="shared" si="115"/>
        <v>-0.99061198191091548</v>
      </c>
      <c r="AZ89" s="328" t="str">
        <f t="shared" si="115"/>
        <v>-</v>
      </c>
      <c r="BA89" s="328" t="str">
        <f t="shared" si="115"/>
        <v>-</v>
      </c>
      <c r="BB89" s="328" t="str">
        <f t="shared" ref="BB89:BE89" si="116">IF(BB22="NO","-",BB22/$AA22-1)</f>
        <v>-</v>
      </c>
      <c r="BC89" s="312" t="str">
        <f t="shared" si="116"/>
        <v>-</v>
      </c>
      <c r="BD89" s="312" t="str">
        <f t="shared" si="116"/>
        <v>-</v>
      </c>
      <c r="BE89" s="312" t="str">
        <f t="shared" si="116"/>
        <v>-</v>
      </c>
    </row>
    <row r="90" spans="23:60" ht="13.5" customHeight="1">
      <c r="W90" s="1"/>
      <c r="X90" s="430" t="s">
        <v>143</v>
      </c>
      <c r="Y90" s="431"/>
      <c r="Z90" s="114"/>
      <c r="AA90" s="784">
        <f t="shared" ref="AA90:BA90" si="117">AA23/$AA23-1</f>
        <v>0</v>
      </c>
      <c r="AB90" s="767">
        <f t="shared" si="117"/>
        <v>0.10552257582449287</v>
      </c>
      <c r="AC90" s="767">
        <f t="shared" si="117"/>
        <v>0.21678907795562519</v>
      </c>
      <c r="AD90" s="767">
        <f t="shared" si="117"/>
        <v>0.22193659037119362</v>
      </c>
      <c r="AE90" s="767">
        <f t="shared" si="117"/>
        <v>0.16886179869525741</v>
      </c>
      <c r="AF90" s="767">
        <f t="shared" si="117"/>
        <v>0.27995605106481247</v>
      </c>
      <c r="AG90" s="767">
        <f t="shared" si="117"/>
        <v>0.32467666935426065</v>
      </c>
      <c r="AH90" s="767">
        <f t="shared" si="117"/>
        <v>0.1292187994492775</v>
      </c>
      <c r="AI90" s="767">
        <f t="shared" si="117"/>
        <v>2.9107341460523184E-2</v>
      </c>
      <c r="AJ90" s="767">
        <f t="shared" si="117"/>
        <v>-0.28587028876379506</v>
      </c>
      <c r="AK90" s="767">
        <f t="shared" si="117"/>
        <v>-0.45281551006819842</v>
      </c>
      <c r="AL90" s="767">
        <f t="shared" si="117"/>
        <v>-0.52793900434169694</v>
      </c>
      <c r="AM90" s="767">
        <f t="shared" si="117"/>
        <v>-0.55366150889473265</v>
      </c>
      <c r="AN90" s="767">
        <f t="shared" si="117"/>
        <v>-0.57927771025294872</v>
      </c>
      <c r="AO90" s="767">
        <f t="shared" si="117"/>
        <v>-0.59076469002750531</v>
      </c>
      <c r="AP90" s="767">
        <f t="shared" si="117"/>
        <v>-0.60677206706906639</v>
      </c>
      <c r="AQ90" s="768">
        <f t="shared" si="117"/>
        <v>-0.59308374444006762</v>
      </c>
      <c r="AR90" s="768">
        <f t="shared" si="117"/>
        <v>-0.63164001009659065</v>
      </c>
      <c r="AS90" s="768">
        <f t="shared" si="117"/>
        <v>-0.67493027176198206</v>
      </c>
      <c r="AT90" s="768">
        <f t="shared" si="117"/>
        <v>-0.80960154693740694</v>
      </c>
      <c r="AU90" s="768">
        <f t="shared" si="117"/>
        <v>-0.81137288197417123</v>
      </c>
      <c r="AV90" s="768">
        <f t="shared" si="117"/>
        <v>-0.82508712038286947</v>
      </c>
      <c r="AW90" s="768">
        <f t="shared" si="117"/>
        <v>-0.82610652674773499</v>
      </c>
      <c r="AX90" s="768">
        <f t="shared" si="117"/>
        <v>-0.83643567147215969</v>
      </c>
      <c r="AY90" s="768">
        <f t="shared" si="117"/>
        <v>-0.83929525920548465</v>
      </c>
      <c r="AZ90" s="768">
        <f t="shared" si="117"/>
        <v>-0.83247462997857036</v>
      </c>
      <c r="BA90" s="768">
        <f t="shared" si="117"/>
        <v>-0.82588154461500729</v>
      </c>
      <c r="BB90" s="768">
        <f t="shared" ref="BB90:BE90" si="118">BB23/$AA23-1</f>
        <v>-0.83384157448518459</v>
      </c>
      <c r="BC90" s="329">
        <f t="shared" si="118"/>
        <v>-1</v>
      </c>
      <c r="BD90" s="329">
        <f t="shared" si="118"/>
        <v>-1</v>
      </c>
      <c r="BE90" s="329">
        <f t="shared" si="118"/>
        <v>-1</v>
      </c>
    </row>
    <row r="91" spans="23:60">
      <c r="W91" s="1"/>
      <c r="X91" s="432"/>
      <c r="Y91" s="342" t="s">
        <v>341</v>
      </c>
      <c r="Z91" s="117"/>
      <c r="AA91" s="772">
        <f t="shared" si="107"/>
        <v>0</v>
      </c>
      <c r="AB91" s="766">
        <f t="shared" ref="AB91:AE95" si="119">IF(AB24="NO","-",AB24/$AA24-1)</f>
        <v>-5.1194122204485271E-2</v>
      </c>
      <c r="AC91" s="770">
        <f t="shared" si="119"/>
        <v>1.8355111612593511E-3</v>
      </c>
      <c r="AD91" s="766">
        <f t="shared" si="119"/>
        <v>8.8462018438307366E-2</v>
      </c>
      <c r="AE91" s="766">
        <f t="shared" si="119"/>
        <v>0.12723134200304687</v>
      </c>
      <c r="AF91" s="766">
        <f t="shared" ref="AF91:BA91" si="120">IF(AF24="NO","-",AF24/$AA24-1)</f>
        <v>0.14255240046381723</v>
      </c>
      <c r="AG91" s="766">
        <f t="shared" si="120"/>
        <v>0.16584337318073761</v>
      </c>
      <c r="AH91" s="766">
        <f t="shared" si="120"/>
        <v>0.17100542333751023</v>
      </c>
      <c r="AI91" s="766">
        <f t="shared" si="120"/>
        <v>0.17698253404535191</v>
      </c>
      <c r="AJ91" s="766">
        <f t="shared" si="120"/>
        <v>0.17575770839540672</v>
      </c>
      <c r="AK91" s="766">
        <f t="shared" si="120"/>
        <v>0.16098290842723206</v>
      </c>
      <c r="AL91" s="766">
        <f t="shared" si="120"/>
        <v>0.15159606275056259</v>
      </c>
      <c r="AM91" s="766">
        <f t="shared" si="120"/>
        <v>0.18200419099715548</v>
      </c>
      <c r="AN91" s="766">
        <f t="shared" si="120"/>
        <v>0.15020383013462113</v>
      </c>
      <c r="AO91" s="766">
        <f t="shared" si="120"/>
        <v>0.21464301127825403</v>
      </c>
      <c r="AP91" s="766">
        <f t="shared" si="120"/>
        <v>0.23627136446595953</v>
      </c>
      <c r="AQ91" s="328">
        <f t="shared" si="120"/>
        <v>0.25693575204219887</v>
      </c>
      <c r="AR91" s="328">
        <f t="shared" si="120"/>
        <v>0.24653170962955406</v>
      </c>
      <c r="AS91" s="328">
        <f t="shared" si="120"/>
        <v>0.24457262291937143</v>
      </c>
      <c r="AT91" s="328">
        <f t="shared" si="120"/>
        <v>0.23239617676660185</v>
      </c>
      <c r="AU91" s="328">
        <f t="shared" si="120"/>
        <v>0.17594727257378517</v>
      </c>
      <c r="AV91" s="328">
        <f t="shared" si="120"/>
        <v>0.18590541148201245</v>
      </c>
      <c r="AW91" s="328">
        <f t="shared" si="120"/>
        <v>0.21802475594088877</v>
      </c>
      <c r="AX91" s="328">
        <f t="shared" si="120"/>
        <v>0.21920875046188049</v>
      </c>
      <c r="AY91" s="328">
        <f t="shared" si="120"/>
        <v>0.21666152509148917</v>
      </c>
      <c r="AZ91" s="328">
        <f t="shared" si="120"/>
        <v>0.26423199607835013</v>
      </c>
      <c r="BA91" s="328">
        <f t="shared" si="120"/>
        <v>0.237562540636024</v>
      </c>
      <c r="BB91" s="328">
        <f t="shared" ref="BB91:BE91" si="121">IF(BB24="NO","-",BB24/$AA24-1)</f>
        <v>0.23387756392342496</v>
      </c>
      <c r="BC91" s="312" t="str">
        <f t="shared" si="121"/>
        <v>-</v>
      </c>
      <c r="BD91" s="312" t="str">
        <f t="shared" si="121"/>
        <v>-</v>
      </c>
      <c r="BE91" s="312" t="str">
        <f t="shared" si="121"/>
        <v>-</v>
      </c>
    </row>
    <row r="92" spans="23:60">
      <c r="W92" s="1"/>
      <c r="X92" s="432"/>
      <c r="Y92" s="344" t="s">
        <v>342</v>
      </c>
      <c r="Z92" s="112"/>
      <c r="AA92" s="772">
        <f>IF(AA25="NO","-",AA25/$AA25-1)</f>
        <v>0</v>
      </c>
      <c r="AB92" s="766">
        <f t="shared" si="119"/>
        <v>0.11764705882352944</v>
      </c>
      <c r="AC92" s="766">
        <f t="shared" si="119"/>
        <v>0.2352941176470591</v>
      </c>
      <c r="AD92" s="766">
        <f t="shared" si="119"/>
        <v>0.2352941176470591</v>
      </c>
      <c r="AE92" s="766">
        <f t="shared" si="119"/>
        <v>0.17647058823529438</v>
      </c>
      <c r="AF92" s="766">
        <f>IF(AF25="NO","-",AF25/$AA25-1)</f>
        <v>0.29411764705882337</v>
      </c>
      <c r="AG92" s="766">
        <f t="shared" ref="AG92:BA92" si="122">IF(AG25="NO","-",AG25/$AA25-1)</f>
        <v>0.38500885303954346</v>
      </c>
      <c r="AH92" s="766">
        <f t="shared" si="122"/>
        <v>0.2300385036957926</v>
      </c>
      <c r="AI92" s="766">
        <f t="shared" si="122"/>
        <v>8.7518619487929161E-2</v>
      </c>
      <c r="AJ92" s="766">
        <f t="shared" si="122"/>
        <v>-0.40128722736348277</v>
      </c>
      <c r="AK92" s="766">
        <f t="shared" si="122"/>
        <v>-0.64133107098788933</v>
      </c>
      <c r="AL92" s="766">
        <f t="shared" si="122"/>
        <v>-0.73823989790987821</v>
      </c>
      <c r="AM92" s="766">
        <f t="shared" si="122"/>
        <v>-0.8006549732303887</v>
      </c>
      <c r="AN92" s="766">
        <f t="shared" si="122"/>
        <v>-0.82990733971482833</v>
      </c>
      <c r="AO92" s="766">
        <f t="shared" si="122"/>
        <v>-0.85466845111143053</v>
      </c>
      <c r="AP92" s="766">
        <f t="shared" si="122"/>
        <v>-0.88913139317102974</v>
      </c>
      <c r="AQ92" s="328">
        <f t="shared" si="122"/>
        <v>-0.88080803080107506</v>
      </c>
      <c r="AR92" s="328">
        <f t="shared" si="122"/>
        <v>-0.89153077738001074</v>
      </c>
      <c r="AS92" s="328">
        <f t="shared" si="122"/>
        <v>-0.89792163769413369</v>
      </c>
      <c r="AT92" s="328">
        <f t="shared" si="122"/>
        <v>-0.91233920976347327</v>
      </c>
      <c r="AU92" s="328">
        <f t="shared" si="122"/>
        <v>-0.92330011586504424</v>
      </c>
      <c r="AV92" s="328">
        <f t="shared" si="122"/>
        <v>-0.91290130751227183</v>
      </c>
      <c r="AW92" s="328">
        <f t="shared" si="122"/>
        <v>-0.91138364359051571</v>
      </c>
      <c r="AX92" s="328">
        <f t="shared" si="122"/>
        <v>-0.92077067599545104</v>
      </c>
      <c r="AY92" s="328">
        <f t="shared" si="122"/>
        <v>-0.92582955573463765</v>
      </c>
      <c r="AZ92" s="328">
        <f t="shared" si="122"/>
        <v>-0.92479529587684828</v>
      </c>
      <c r="BA92" s="328">
        <f t="shared" si="122"/>
        <v>-0.91921366523127912</v>
      </c>
      <c r="BB92" s="328">
        <f t="shared" ref="BB92:BE92" si="123">IF(BB25="NO","-",BB25/$AA25-1)</f>
        <v>-0.92358116473944363</v>
      </c>
      <c r="BC92" s="312" t="str">
        <f t="shared" si="123"/>
        <v>-</v>
      </c>
      <c r="BD92" s="312" t="str">
        <f t="shared" si="123"/>
        <v>-</v>
      </c>
      <c r="BE92" s="312" t="str">
        <f t="shared" si="123"/>
        <v>-</v>
      </c>
    </row>
    <row r="93" spans="23:60">
      <c r="W93" s="1"/>
      <c r="X93" s="432"/>
      <c r="Y93" s="405" t="s">
        <v>335</v>
      </c>
      <c r="Z93" s="112"/>
      <c r="AA93" s="772">
        <f>IF(AA26="NO","-",AA26/$AA26-1)</f>
        <v>0</v>
      </c>
      <c r="AB93" s="328">
        <f t="shared" si="119"/>
        <v>-0.13720109760878085</v>
      </c>
      <c r="AC93" s="328">
        <f t="shared" si="119"/>
        <v>-0.26969815758526072</v>
      </c>
      <c r="AD93" s="328">
        <f t="shared" si="119"/>
        <v>-0.2330458643669151</v>
      </c>
      <c r="AE93" s="328">
        <f t="shared" si="119"/>
        <v>-0.25499803998432002</v>
      </c>
      <c r="AF93" s="328">
        <f>IF(AF26="NO","-",AF26/$AA26-1)</f>
        <v>-0.22206977655821258</v>
      </c>
      <c r="AG93" s="328">
        <f t="shared" ref="AG93:BA93" si="124">IF(AG26="NO","-",AG26/$AA26-1)</f>
        <v>-6.6483731869855012E-2</v>
      </c>
      <c r="AH93" s="328">
        <f t="shared" si="124"/>
        <v>0.24468835750685991</v>
      </c>
      <c r="AI93" s="312">
        <f t="shared" si="124"/>
        <v>1.6449627597020773</v>
      </c>
      <c r="AJ93" s="312">
        <f t="shared" si="124"/>
        <v>3.2008232065856523</v>
      </c>
      <c r="AK93" s="312">
        <f t="shared" si="124"/>
        <v>5.6901999215993717</v>
      </c>
      <c r="AL93" s="312">
        <f t="shared" si="124"/>
        <v>6.4681301450411599</v>
      </c>
      <c r="AM93" s="312">
        <f t="shared" si="124"/>
        <v>6.3125441003528007</v>
      </c>
      <c r="AN93" s="312">
        <f t="shared" si="124"/>
        <v>6.3270428969523795</v>
      </c>
      <c r="AO93" s="312">
        <f t="shared" si="124"/>
        <v>6.2326093286905282</v>
      </c>
      <c r="AP93" s="312">
        <f t="shared" si="124"/>
        <v>6.5339515047835839</v>
      </c>
      <c r="AQ93" s="312">
        <f t="shared" si="124"/>
        <v>6.1028219239645116</v>
      </c>
      <c r="AR93" s="312">
        <f t="shared" si="124"/>
        <v>6.0914817193683986</v>
      </c>
      <c r="AS93" s="312">
        <f t="shared" si="124"/>
        <v>3.2474990199921594</v>
      </c>
      <c r="AT93" s="328">
        <f t="shared" si="124"/>
        <v>0.55586044688357483</v>
      </c>
      <c r="AU93" s="312">
        <f t="shared" si="124"/>
        <v>1.0044150137201093</v>
      </c>
      <c r="AV93" s="328">
        <f t="shared" si="124"/>
        <v>0.24468835750685991</v>
      </c>
      <c r="AW93" s="328">
        <f t="shared" si="124"/>
        <v>0.24468835750685991</v>
      </c>
      <c r="AX93" s="328">
        <f t="shared" si="124"/>
        <v>8.9102312818502227E-2</v>
      </c>
      <c r="AY93" s="328">
        <f t="shared" si="124"/>
        <v>0.24468835750685991</v>
      </c>
      <c r="AZ93" s="328">
        <f t="shared" si="124"/>
        <v>0.55586044688357483</v>
      </c>
      <c r="BA93" s="312">
        <f t="shared" si="124"/>
        <v>1.1470874166993332</v>
      </c>
      <c r="BB93" s="328">
        <f t="shared" ref="BB93:BE93" si="125">IF(BB26="NO","-",BB26/$AA26-1)</f>
        <v>0.68032928263426107</v>
      </c>
      <c r="BC93" s="312" t="str">
        <f t="shared" si="125"/>
        <v>-</v>
      </c>
      <c r="BD93" s="312" t="str">
        <f t="shared" si="125"/>
        <v>-</v>
      </c>
      <c r="BE93" s="312" t="str">
        <f t="shared" si="125"/>
        <v>-</v>
      </c>
    </row>
    <row r="94" spans="23:60">
      <c r="W94" s="1"/>
      <c r="X94" s="432"/>
      <c r="Y94" s="405" t="s">
        <v>330</v>
      </c>
      <c r="Z94" s="112"/>
      <c r="AA94" s="772">
        <f>IF(AA27="NO","-",AA27/$AA27-1)</f>
        <v>0</v>
      </c>
      <c r="AB94" s="328">
        <f t="shared" si="119"/>
        <v>0.11764705882352944</v>
      </c>
      <c r="AC94" s="328">
        <f t="shared" si="119"/>
        <v>0.23529411764705888</v>
      </c>
      <c r="AD94" s="328">
        <f t="shared" si="119"/>
        <v>0.23529411764705888</v>
      </c>
      <c r="AE94" s="328">
        <f t="shared" si="119"/>
        <v>0.17647058823529416</v>
      </c>
      <c r="AF94" s="328">
        <f>IF(AF27="NO","-",AF27/$AA27-1)</f>
        <v>0.29411764705882359</v>
      </c>
      <c r="AG94" s="328">
        <f t="shared" ref="AG94:BA94" si="126">IF(AG27="NO","-",AG27/$AA27-1)</f>
        <v>0.38931380963971862</v>
      </c>
      <c r="AH94" s="328">
        <f t="shared" si="126"/>
        <v>0.71437059935384251</v>
      </c>
      <c r="AI94" s="328">
        <f t="shared" si="126"/>
        <v>0.72594493490122636</v>
      </c>
      <c r="AJ94" s="328">
        <f t="shared" si="126"/>
        <v>0.78485279583201462</v>
      </c>
      <c r="AK94" s="312">
        <f t="shared" si="126"/>
        <v>1.0340984552547514</v>
      </c>
      <c r="AL94" s="328">
        <f t="shared" si="126"/>
        <v>0.50039042699063629</v>
      </c>
      <c r="AM94" s="328">
        <f t="shared" si="126"/>
        <v>0.59814413468237593</v>
      </c>
      <c r="AN94" s="328">
        <f t="shared" si="126"/>
        <v>0.67088025650231531</v>
      </c>
      <c r="AO94" s="328">
        <f t="shared" si="126"/>
        <v>0.90221926790358586</v>
      </c>
      <c r="AP94" s="328">
        <f t="shared" si="126"/>
        <v>0.74775290345978052</v>
      </c>
      <c r="AQ94" s="328">
        <f t="shared" si="126"/>
        <v>0.4991020836881328</v>
      </c>
      <c r="AR94" s="328">
        <f t="shared" si="126"/>
        <v>0.3931477355703572</v>
      </c>
      <c r="AS94" s="328">
        <f t="shared" si="126"/>
        <v>6.3190287991744754E-2</v>
      </c>
      <c r="AT94" s="328">
        <f t="shared" si="126"/>
        <v>-0.31759297124388708</v>
      </c>
      <c r="AU94" s="328">
        <f t="shared" si="126"/>
        <v>-0.27274096954871507</v>
      </c>
      <c r="AV94" s="328">
        <f t="shared" si="126"/>
        <v>-0.36426391065314534</v>
      </c>
      <c r="AW94" s="328">
        <f t="shared" si="126"/>
        <v>-0.40616794667370237</v>
      </c>
      <c r="AX94" s="328">
        <f t="shared" si="126"/>
        <v>-0.41290165525453126</v>
      </c>
      <c r="AY94" s="328">
        <f t="shared" si="126"/>
        <v>-0.43460811520990406</v>
      </c>
      <c r="AZ94" s="328">
        <f t="shared" si="126"/>
        <v>-0.40478812386705054</v>
      </c>
      <c r="BA94" s="328">
        <f t="shared" si="126"/>
        <v>-0.37834078057993847</v>
      </c>
      <c r="BB94" s="328">
        <f t="shared" ref="BB94:BE94" si="127">IF(BB27="NO","-",BB27/$AA27-1)</f>
        <v>-0.35310514468033605</v>
      </c>
      <c r="BC94" s="312" t="str">
        <f t="shared" si="127"/>
        <v>-</v>
      </c>
      <c r="BD94" s="312" t="str">
        <f t="shared" si="127"/>
        <v>-</v>
      </c>
      <c r="BE94" s="312" t="str">
        <f t="shared" si="127"/>
        <v>-</v>
      </c>
    </row>
    <row r="95" spans="23:60">
      <c r="W95" s="1"/>
      <c r="X95" s="432"/>
      <c r="Y95" s="342" t="s">
        <v>334</v>
      </c>
      <c r="Z95" s="118"/>
      <c r="AA95" s="772">
        <f>IF(AA28="NO","-",AA28/$AA28-1)</f>
        <v>0</v>
      </c>
      <c r="AB95" s="328">
        <f t="shared" si="119"/>
        <v>0.11764705882352944</v>
      </c>
      <c r="AC95" s="328">
        <f t="shared" si="119"/>
        <v>0.23529411764705888</v>
      </c>
      <c r="AD95" s="328">
        <f t="shared" si="119"/>
        <v>0.23529411764705888</v>
      </c>
      <c r="AE95" s="328">
        <f t="shared" si="119"/>
        <v>0.17647058823529416</v>
      </c>
      <c r="AF95" s="328">
        <f>IF(AF28="NO","-",AF28/$AA28-1)</f>
        <v>0.29411764705882359</v>
      </c>
      <c r="AG95" s="312">
        <f t="shared" ref="AG95:BA95" si="128">IF(AG28="NO","-",AG28/$AA28-1)</f>
        <v>2.7603765686104329</v>
      </c>
      <c r="AH95" s="312">
        <f t="shared" si="128"/>
        <v>3.8865801484627873</v>
      </c>
      <c r="AI95" s="312">
        <f t="shared" si="128"/>
        <v>4.9154048010455691</v>
      </c>
      <c r="AJ95" s="312">
        <f t="shared" si="128"/>
        <v>6.9204447757231673</v>
      </c>
      <c r="AK95" s="312">
        <f t="shared" si="128"/>
        <v>7.0027058210890676</v>
      </c>
      <c r="AL95" s="312">
        <f t="shared" si="128"/>
        <v>6.5171589899629332</v>
      </c>
      <c r="AM95" s="312">
        <f t="shared" si="128"/>
        <v>7.2347080265885211</v>
      </c>
      <c r="AN95" s="312">
        <f t="shared" si="128"/>
        <v>6.7917406087586905</v>
      </c>
      <c r="AO95" s="312">
        <f t="shared" si="128"/>
        <v>6.7551701604092429</v>
      </c>
      <c r="AP95" s="312">
        <f t="shared" si="128"/>
        <v>5.4930965824969107</v>
      </c>
      <c r="AQ95" s="312">
        <f t="shared" si="128"/>
        <v>4.2220750380346539</v>
      </c>
      <c r="AR95" s="312">
        <f t="shared" si="128"/>
        <v>2.3343898820159912</v>
      </c>
      <c r="AS95" s="312">
        <f t="shared" si="128"/>
        <v>1.6996011207081332</v>
      </c>
      <c r="AT95" s="312">
        <f t="shared" si="128"/>
        <v>0.81894914629332671</v>
      </c>
      <c r="AU95" s="312">
        <f t="shared" si="128"/>
        <v>1.4528370278852725</v>
      </c>
      <c r="AV95" s="328">
        <f t="shared" si="128"/>
        <v>0.80555087454179741</v>
      </c>
      <c r="AW95" s="328">
        <f t="shared" si="128"/>
        <v>0.56951794520967547</v>
      </c>
      <c r="AX95" s="328">
        <f t="shared" si="128"/>
        <v>0.54941554264476111</v>
      </c>
      <c r="AY95" s="328">
        <f t="shared" si="128"/>
        <v>0.74305434445953344</v>
      </c>
      <c r="AZ95" s="328">
        <f t="shared" si="128"/>
        <v>0.74473352257063286</v>
      </c>
      <c r="BA95" s="328">
        <f t="shared" si="128"/>
        <v>0.42857475020200653</v>
      </c>
      <c r="BB95" s="328">
        <f t="shared" ref="BB95:BE95" si="129">IF(BB28="NO","-",BB28/$AA28-1)</f>
        <v>0.4839044028303916</v>
      </c>
      <c r="BC95" s="312" t="str">
        <f t="shared" si="129"/>
        <v>-</v>
      </c>
      <c r="BD95" s="312" t="str">
        <f t="shared" si="129"/>
        <v>-</v>
      </c>
      <c r="BE95" s="312" t="str">
        <f t="shared" si="129"/>
        <v>-</v>
      </c>
    </row>
    <row r="96" spans="23:60" ht="14.25" customHeight="1">
      <c r="W96" s="1"/>
      <c r="X96" s="433"/>
      <c r="Y96" s="342" t="s">
        <v>343</v>
      </c>
      <c r="Z96" s="112"/>
      <c r="AA96" s="772">
        <f t="shared" ref="AA96:AB98" si="130">IF(AA29="NO","-",AA29/$AA29-1)</f>
        <v>0</v>
      </c>
      <c r="AB96" s="328">
        <f t="shared" si="130"/>
        <v>0.11764705882352966</v>
      </c>
      <c r="AC96" s="328">
        <f>IF(AC29="NO","-",AC29/$AA29-1)</f>
        <v>0.2352941176470591</v>
      </c>
      <c r="AD96" s="328">
        <f>IF(AD29="NO","-",AD29/$AA29-1)</f>
        <v>0.2352941176470591</v>
      </c>
      <c r="AE96" s="328">
        <f>IF(AE29="NO","-",AE29/$AA29-1)</f>
        <v>0.17647058823529416</v>
      </c>
      <c r="AF96" s="328">
        <f>IF(AF29="NO","-",AF29/$AA29-1)</f>
        <v>0.29411764705882382</v>
      </c>
      <c r="AG96" s="328">
        <f t="shared" ref="AG96:BA96" si="131">IF(AG29="NO","-",AG29/$AA29-1)</f>
        <v>0.1495968945954016</v>
      </c>
      <c r="AH96" s="328">
        <f t="shared" si="131"/>
        <v>-0.29053448790683778</v>
      </c>
      <c r="AI96" s="328">
        <f t="shared" si="131"/>
        <v>-0.42191699014631223</v>
      </c>
      <c r="AJ96" s="328">
        <f t="shared" si="131"/>
        <v>-0.57957599283368166</v>
      </c>
      <c r="AK96" s="328">
        <f t="shared" si="131"/>
        <v>-0.76351149596894596</v>
      </c>
      <c r="AL96" s="328">
        <f t="shared" si="131"/>
        <v>-0.78321887130486711</v>
      </c>
      <c r="AM96" s="328">
        <f t="shared" si="131"/>
        <v>-0.76351149596894596</v>
      </c>
      <c r="AN96" s="328">
        <f t="shared" si="131"/>
        <v>-0.7766497461928934</v>
      </c>
      <c r="AO96" s="328">
        <f t="shared" si="131"/>
        <v>-0.78978799641684083</v>
      </c>
      <c r="AP96" s="328">
        <f t="shared" si="131"/>
        <v>-0.73197969543147212</v>
      </c>
      <c r="AQ96" s="328">
        <f t="shared" si="131"/>
        <v>-0.62444311734846214</v>
      </c>
      <c r="AR96" s="328">
        <f t="shared" si="131"/>
        <v>-0.67049268438339804</v>
      </c>
      <c r="AS96" s="328">
        <f t="shared" si="131"/>
        <v>-0.64592415646461632</v>
      </c>
      <c r="AT96" s="328">
        <f t="shared" si="131"/>
        <v>-0.93299492385786797</v>
      </c>
      <c r="AU96" s="328">
        <f t="shared" si="131"/>
        <v>-0.94547626157061804</v>
      </c>
      <c r="AV96" s="328">
        <f t="shared" si="131"/>
        <v>-0.96189907435055244</v>
      </c>
      <c r="AW96" s="328">
        <f t="shared" si="131"/>
        <v>-0.96452672439534193</v>
      </c>
      <c r="AX96" s="328">
        <f t="shared" si="131"/>
        <v>-0.97326366079426696</v>
      </c>
      <c r="AY96" s="328">
        <f t="shared" si="131"/>
        <v>-0.98226336219767096</v>
      </c>
      <c r="AZ96" s="328">
        <f t="shared" si="131"/>
        <v>-0.98489101224246045</v>
      </c>
      <c r="BA96" s="328">
        <f t="shared" si="131"/>
        <v>-0.98546909556242201</v>
      </c>
      <c r="BB96" s="328">
        <f t="shared" ref="BB96:BE96" si="132">IF(BB29="NO","-",BB29/$AA29-1)</f>
        <v>-0.98827411189439507</v>
      </c>
      <c r="BC96" s="312" t="str">
        <f t="shared" si="132"/>
        <v>-</v>
      </c>
      <c r="BD96" s="312" t="str">
        <f t="shared" si="132"/>
        <v>-</v>
      </c>
      <c r="BE96" s="312" t="str">
        <f t="shared" si="132"/>
        <v>-</v>
      </c>
    </row>
    <row r="97" spans="2:61" ht="14.25" customHeight="1">
      <c r="W97" s="1"/>
      <c r="X97" s="378" t="s">
        <v>144</v>
      </c>
      <c r="Y97" s="434"/>
      <c r="Z97" s="304"/>
      <c r="AA97" s="814">
        <f>AA30/$AA30-1</f>
        <v>0</v>
      </c>
      <c r="AB97" s="814">
        <f>AB30/$AA30-1</f>
        <v>0</v>
      </c>
      <c r="AC97" s="814">
        <f>AC30/$AA30-1</f>
        <v>0</v>
      </c>
      <c r="AD97" s="769">
        <f>AD30/$AA30-1</f>
        <v>0.33333333333333348</v>
      </c>
      <c r="AE97" s="315">
        <f>AE30/$AA30-1</f>
        <v>1.3333333333333339</v>
      </c>
      <c r="AF97" s="315">
        <f t="shared" ref="AF97:BA97" si="133">AF30/$AA30-1</f>
        <v>5.1666666666666643</v>
      </c>
      <c r="AG97" s="315">
        <f t="shared" si="133"/>
        <v>4.9047836226749046</v>
      </c>
      <c r="AH97" s="315">
        <f t="shared" si="133"/>
        <v>4.2456337622174782</v>
      </c>
      <c r="AI97" s="315">
        <f t="shared" si="133"/>
        <v>4.7692582387944471</v>
      </c>
      <c r="AJ97" s="315">
        <f t="shared" si="133"/>
        <v>8.6679111890702174</v>
      </c>
      <c r="AK97" s="315">
        <f t="shared" si="133"/>
        <v>7.7633822968169159</v>
      </c>
      <c r="AL97" s="315">
        <f t="shared" si="133"/>
        <v>8.0406081453481093</v>
      </c>
      <c r="AM97" s="315">
        <f t="shared" si="133"/>
        <v>10.391735595586026</v>
      </c>
      <c r="AN97" s="315">
        <f t="shared" si="133"/>
        <v>11.759832449954526</v>
      </c>
      <c r="AO97" s="315">
        <f t="shared" si="133"/>
        <v>13.904646349827996</v>
      </c>
      <c r="AP97" s="315">
        <f t="shared" si="133"/>
        <v>44.132146791215824</v>
      </c>
      <c r="AQ97" s="315">
        <f t="shared" si="133"/>
        <v>41.972095173144396</v>
      </c>
      <c r="AR97" s="315">
        <f t="shared" si="133"/>
        <v>47.660060322886132</v>
      </c>
      <c r="AS97" s="315">
        <f t="shared" si="133"/>
        <v>44.416936239954353</v>
      </c>
      <c r="AT97" s="315">
        <f t="shared" si="133"/>
        <v>40.52595724735793</v>
      </c>
      <c r="AU97" s="315">
        <f t="shared" si="133"/>
        <v>46.217061377636426</v>
      </c>
      <c r="AV97" s="315">
        <f t="shared" si="133"/>
        <v>54.209691409698692</v>
      </c>
      <c r="AW97" s="315">
        <f t="shared" si="133"/>
        <v>45.361822274760272</v>
      </c>
      <c r="AX97" s="315">
        <f t="shared" si="133"/>
        <v>48.593517722437284</v>
      </c>
      <c r="AY97" s="315">
        <f t="shared" si="133"/>
        <v>33.433375358040131</v>
      </c>
      <c r="AZ97" s="315">
        <f t="shared" si="133"/>
        <v>16.510997888163207</v>
      </c>
      <c r="BA97" s="315">
        <f t="shared" si="133"/>
        <v>18.455324354047669</v>
      </c>
      <c r="BB97" s="315">
        <f t="shared" ref="BB97:BE97" si="134">BB30/$AA30-1</f>
        <v>12.792619232384444</v>
      </c>
      <c r="BC97" s="315">
        <f t="shared" si="134"/>
        <v>-1</v>
      </c>
      <c r="BD97" s="315">
        <f t="shared" si="134"/>
        <v>-1</v>
      </c>
      <c r="BE97" s="315">
        <f t="shared" si="134"/>
        <v>-1</v>
      </c>
    </row>
    <row r="98" spans="2:61" ht="14.25" customHeight="1">
      <c r="W98" s="1"/>
      <c r="X98" s="378"/>
      <c r="Y98" s="405" t="s">
        <v>344</v>
      </c>
      <c r="Z98" s="192" t="s">
        <v>345</v>
      </c>
      <c r="AA98" s="772">
        <f t="shared" si="130"/>
        <v>0</v>
      </c>
      <c r="AB98" s="772">
        <f>IF(AB31="NO","-",AB31/$AA31-1)</f>
        <v>0</v>
      </c>
      <c r="AC98" s="772">
        <f>IF(AC31="NO","-",AC31/$AA31-1)</f>
        <v>0</v>
      </c>
      <c r="AD98" s="134">
        <f>IF(AD31="NO","-",AD31/$AA31-1)</f>
        <v>0.33333333333333348</v>
      </c>
      <c r="AE98" s="312">
        <f>IF(AE31="NO","-",AE31/$AA31-1)</f>
        <v>1.3333333333333335</v>
      </c>
      <c r="AF98" s="312">
        <f>IF(AF31="NO","-",AF31/$AA31-1)</f>
        <v>5.166666666666667</v>
      </c>
      <c r="AG98" s="312">
        <f t="shared" ref="AG98:BA98" si="135">IF(AG31="NO","-",AG31/$AA31-1)</f>
        <v>5.166666666666667</v>
      </c>
      <c r="AH98" s="312">
        <f t="shared" si="135"/>
        <v>5.166666666666667</v>
      </c>
      <c r="AI98" s="312">
        <f t="shared" si="135"/>
        <v>11.333333333333334</v>
      </c>
      <c r="AJ98" s="312">
        <f t="shared" si="135"/>
        <v>17.5</v>
      </c>
      <c r="AK98" s="312">
        <f t="shared" si="135"/>
        <v>42.166666666666671</v>
      </c>
      <c r="AL98" s="312">
        <f t="shared" si="135"/>
        <v>42.166666666666671</v>
      </c>
      <c r="AM98" s="312">
        <f t="shared" si="135"/>
        <v>54.500000000000007</v>
      </c>
      <c r="AN98" s="312">
        <f t="shared" si="135"/>
        <v>48.333333333333336</v>
      </c>
      <c r="AO98" s="312">
        <f t="shared" si="135"/>
        <v>48.949999999999996</v>
      </c>
      <c r="AP98" s="312">
        <f t="shared" si="135"/>
        <v>443.61666666666662</v>
      </c>
      <c r="AQ98" s="312">
        <f t="shared" si="135"/>
        <v>401.68333333333345</v>
      </c>
      <c r="AR98" s="312">
        <f t="shared" si="135"/>
        <v>439.2999999999999</v>
      </c>
      <c r="AS98" s="312">
        <f t="shared" si="135"/>
        <v>437.45000000000005</v>
      </c>
      <c r="AT98" s="312">
        <f t="shared" si="135"/>
        <v>410.93333333333345</v>
      </c>
      <c r="AU98" s="312">
        <f t="shared" si="135"/>
        <v>473.21666666666664</v>
      </c>
      <c r="AV98" s="312">
        <f t="shared" si="135"/>
        <v>573.11666666666667</v>
      </c>
      <c r="AW98" s="312">
        <f t="shared" si="135"/>
        <v>470.13333333333321</v>
      </c>
      <c r="AX98" s="312">
        <f t="shared" si="135"/>
        <v>531.79999999999995</v>
      </c>
      <c r="AY98" s="312">
        <f t="shared" si="135"/>
        <v>344.85996666666671</v>
      </c>
      <c r="AZ98" s="312">
        <f t="shared" si="135"/>
        <v>143.91666666666666</v>
      </c>
      <c r="BA98" s="312">
        <f t="shared" si="135"/>
        <v>153.78333568572998</v>
      </c>
      <c r="BB98" s="312">
        <f t="shared" ref="BB98:BE98" si="136">IF(BB31="NO","-",BB31/$AA31-1)</f>
        <v>82.928334891796112</v>
      </c>
      <c r="BC98" s="312" t="str">
        <f t="shared" si="136"/>
        <v>-</v>
      </c>
      <c r="BD98" s="312" t="str">
        <f t="shared" si="136"/>
        <v>-</v>
      </c>
      <c r="BE98" s="312" t="str">
        <f t="shared" si="136"/>
        <v>-</v>
      </c>
    </row>
    <row r="99" spans="2:61">
      <c r="W99" s="1"/>
      <c r="X99" s="378"/>
      <c r="Y99" s="405" t="s">
        <v>330</v>
      </c>
      <c r="Z99" s="192" t="s">
        <v>346</v>
      </c>
      <c r="AA99" s="772">
        <f t="shared" ref="AA99:AE100" si="137">IF(AA32="NO","-",AA32/$AA32-1)</f>
        <v>0</v>
      </c>
      <c r="AB99" s="772">
        <f t="shared" si="137"/>
        <v>0</v>
      </c>
      <c r="AC99" s="772">
        <f t="shared" si="137"/>
        <v>0</v>
      </c>
      <c r="AD99" s="134">
        <f t="shared" si="137"/>
        <v>0.33333333333333326</v>
      </c>
      <c r="AE99" s="312">
        <f t="shared" si="137"/>
        <v>1.3333333333333335</v>
      </c>
      <c r="AF99" s="312">
        <f t="shared" ref="AF99:BA99" si="138">IF(AF32="NO","-",AF32/$AA32-1)</f>
        <v>5.1666666666666634</v>
      </c>
      <c r="AG99" s="312">
        <f t="shared" si="138"/>
        <v>5.1910607901885575</v>
      </c>
      <c r="AH99" s="312">
        <f t="shared" si="138"/>
        <v>3.5545824345635317</v>
      </c>
      <c r="AI99" s="312">
        <f t="shared" si="138"/>
        <v>3.3496829692518446</v>
      </c>
      <c r="AJ99" s="312">
        <f t="shared" si="138"/>
        <v>6.7534491181553076</v>
      </c>
      <c r="AK99" s="312">
        <f t="shared" si="138"/>
        <v>2.648017696050891</v>
      </c>
      <c r="AL99" s="312">
        <f t="shared" si="138"/>
        <v>3.2958716205833092</v>
      </c>
      <c r="AM99" s="312">
        <f t="shared" si="138"/>
        <v>5.1023481847940131</v>
      </c>
      <c r="AN99" s="312">
        <f t="shared" si="138"/>
        <v>3.7759928856355307</v>
      </c>
      <c r="AO99" s="312">
        <f t="shared" si="138"/>
        <v>5.6522243812428714</v>
      </c>
      <c r="AP99" s="312">
        <f t="shared" si="138"/>
        <v>4.9012865069862306</v>
      </c>
      <c r="AQ99" s="312">
        <f t="shared" si="138"/>
        <v>6.0783486656033547</v>
      </c>
      <c r="AR99" s="312">
        <f t="shared" si="138"/>
        <v>7.9839351943180787</v>
      </c>
      <c r="AS99" s="312">
        <f t="shared" si="138"/>
        <v>7.3290940551090475</v>
      </c>
      <c r="AT99" s="312">
        <f t="shared" si="138"/>
        <v>5.674222100170291</v>
      </c>
      <c r="AU99" s="312">
        <f t="shared" si="138"/>
        <v>5.987943525513951</v>
      </c>
      <c r="AV99" s="312">
        <f t="shared" si="138"/>
        <v>5.4063904179520339</v>
      </c>
      <c r="AW99" s="312">
        <f t="shared" si="138"/>
        <v>5.4873410878072493</v>
      </c>
      <c r="AX99" s="312">
        <f t="shared" si="138"/>
        <v>3.0227508138891492</v>
      </c>
      <c r="AY99" s="312">
        <f t="shared" si="138"/>
        <v>3.8374919396067426</v>
      </c>
      <c r="AZ99" s="312">
        <f t="shared" si="138"/>
        <v>4.3008332493959953</v>
      </c>
      <c r="BA99" s="312">
        <f t="shared" si="138"/>
        <v>5.7097766472205107</v>
      </c>
      <c r="BB99" s="312">
        <f t="shared" ref="BB99:BE99" si="139">IF(BB32="NO","-",BB32/$AA32-1)</f>
        <v>6.0996484508252591</v>
      </c>
      <c r="BC99" s="312" t="str">
        <f t="shared" si="139"/>
        <v>-</v>
      </c>
      <c r="BD99" s="312" t="str">
        <f t="shared" si="139"/>
        <v>-</v>
      </c>
      <c r="BE99" s="312" t="str">
        <f t="shared" si="139"/>
        <v>-</v>
      </c>
    </row>
    <row r="100" spans="2:61" ht="15" thickBot="1">
      <c r="W100" s="1"/>
      <c r="X100" s="378"/>
      <c r="Y100" s="343" t="s">
        <v>334</v>
      </c>
      <c r="Z100" s="435" t="s">
        <v>71</v>
      </c>
      <c r="AA100" s="815">
        <f t="shared" si="137"/>
        <v>0</v>
      </c>
      <c r="AB100" s="815">
        <f t="shared" si="137"/>
        <v>0</v>
      </c>
      <c r="AC100" s="815">
        <f t="shared" si="137"/>
        <v>0</v>
      </c>
      <c r="AD100" s="764">
        <f t="shared" si="137"/>
        <v>0.33333333333333326</v>
      </c>
      <c r="AE100" s="321">
        <f t="shared" si="137"/>
        <v>1.333333333333333</v>
      </c>
      <c r="AF100" s="321">
        <f t="shared" ref="AF100:BA100" si="140">IF(AF33="NO","-",AF33/$AA33-1)</f>
        <v>5.166666666666667</v>
      </c>
      <c r="AG100" s="321">
        <f t="shared" si="140"/>
        <v>1.5306890799219754</v>
      </c>
      <c r="AH100" s="321">
        <f t="shared" si="140"/>
        <v>10.679356997448513</v>
      </c>
      <c r="AI100" s="321">
        <f t="shared" si="140"/>
        <v>12.838585536863389</v>
      </c>
      <c r="AJ100" s="321">
        <f t="shared" si="140"/>
        <v>19.572730959931828</v>
      </c>
      <c r="AK100" s="321">
        <f t="shared" si="140"/>
        <v>24.998032815638368</v>
      </c>
      <c r="AL100" s="321">
        <f t="shared" si="140"/>
        <v>21.585912418789782</v>
      </c>
      <c r="AM100" s="321">
        <f t="shared" si="140"/>
        <v>18.810550154265446</v>
      </c>
      <c r="AN100" s="321">
        <f t="shared" si="140"/>
        <v>57.521036674901957</v>
      </c>
      <c r="AO100" s="321">
        <f t="shared" si="140"/>
        <v>64.244207683983802</v>
      </c>
      <c r="AP100" s="321">
        <f t="shared" si="140"/>
        <v>26.882445744349905</v>
      </c>
      <c r="AQ100" s="321">
        <f t="shared" si="140"/>
        <v>32.570191372834614</v>
      </c>
      <c r="AR100" s="321">
        <f t="shared" si="140"/>
        <v>43.851570171408639</v>
      </c>
      <c r="AS100" s="321">
        <f t="shared" si="140"/>
        <v>11.176333500606649</v>
      </c>
      <c r="AT100" s="321">
        <f t="shared" si="140"/>
        <v>8.1094855309396685</v>
      </c>
      <c r="AU100" s="321">
        <f t="shared" si="140"/>
        <v>9.4148606608934511</v>
      </c>
      <c r="AV100" s="321">
        <f t="shared" si="140"/>
        <v>8.5729409395052318</v>
      </c>
      <c r="AW100" s="321">
        <f t="shared" si="140"/>
        <v>7.1918143188951138</v>
      </c>
      <c r="AX100" s="321">
        <f t="shared" si="140"/>
        <v>7.4449629342539207</v>
      </c>
      <c r="AY100" s="321">
        <f t="shared" si="140"/>
        <v>9.3438912063242725</v>
      </c>
      <c r="AZ100" s="321">
        <f t="shared" si="140"/>
        <v>7.7594905323908012</v>
      </c>
      <c r="BA100" s="321">
        <f t="shared" si="140"/>
        <v>6.7466884337699753</v>
      </c>
      <c r="BB100" s="321">
        <f t="shared" ref="BB100:BE100" si="141">IF(BB33="NO","-",BB33/$AA33-1)</f>
        <v>7.6665257515916956</v>
      </c>
      <c r="BC100" s="321" t="str">
        <f t="shared" si="141"/>
        <v>-</v>
      </c>
      <c r="BD100" s="321" t="str">
        <f t="shared" si="141"/>
        <v>-</v>
      </c>
      <c r="BE100" s="321" t="str">
        <f t="shared" si="141"/>
        <v>-</v>
      </c>
    </row>
    <row r="101" spans="2:61" ht="15" thickTop="1">
      <c r="B101" s="1" t="s">
        <v>17</v>
      </c>
      <c r="W101" s="1"/>
      <c r="X101" s="205" t="s">
        <v>347</v>
      </c>
      <c r="Y101" s="436"/>
      <c r="Z101" s="116"/>
      <c r="AA101" s="823">
        <f t="shared" ref="AA101:BA101" si="142">AA34/$AA34-1</f>
        <v>0</v>
      </c>
      <c r="AB101" s="771">
        <f t="shared" si="142"/>
        <v>0.10581172541317163</v>
      </c>
      <c r="AC101" s="771">
        <f t="shared" si="142"/>
        <v>0.16118731058708846</v>
      </c>
      <c r="AD101" s="771">
        <f t="shared" si="142"/>
        <v>0.26766531157425799</v>
      </c>
      <c r="AE101" s="771">
        <f t="shared" si="142"/>
        <v>0.40269834317536413</v>
      </c>
      <c r="AF101" s="771">
        <f t="shared" si="142"/>
        <v>0.68216446255536467</v>
      </c>
      <c r="AG101" s="771">
        <f t="shared" si="142"/>
        <v>0.69911566668952041</v>
      </c>
      <c r="AH101" s="771">
        <f t="shared" si="142"/>
        <v>0.67172574932084617</v>
      </c>
      <c r="AI101" s="771">
        <f t="shared" si="142"/>
        <v>0.5195557930868111</v>
      </c>
      <c r="AJ101" s="771">
        <f t="shared" si="142"/>
        <v>0.32878436822755686</v>
      </c>
      <c r="AK101" s="771">
        <f t="shared" si="142"/>
        <v>0.18916942794634273</v>
      </c>
      <c r="AL101" s="771">
        <f t="shared" si="142"/>
        <v>9.8299419497038798E-3</v>
      </c>
      <c r="AM101" s="771">
        <f t="shared" si="142"/>
        <v>-0.10780852620735859</v>
      </c>
      <c r="AN101" s="771">
        <f t="shared" si="142"/>
        <v>-0.12584926653258011</v>
      </c>
      <c r="AO101" s="771">
        <f t="shared" si="142"/>
        <v>-0.22548859331168636</v>
      </c>
      <c r="AP101" s="771">
        <f t="shared" si="142"/>
        <v>-0.20999856255792204</v>
      </c>
      <c r="AQ101" s="771">
        <f t="shared" si="142"/>
        <v>-0.14420414337785514</v>
      </c>
      <c r="AR101" s="771">
        <f t="shared" si="142"/>
        <v>-0.124737366699057</v>
      </c>
      <c r="AS101" s="771">
        <f t="shared" si="142"/>
        <v>-0.13202772941913132</v>
      </c>
      <c r="AT101" s="771">
        <f t="shared" si="142"/>
        <v>-0.18581343487772572</v>
      </c>
      <c r="AU101" s="771">
        <f t="shared" si="142"/>
        <v>-0.10849899476564207</v>
      </c>
      <c r="AV101" s="771">
        <f t="shared" si="142"/>
        <v>-4.1842804229352382E-2</v>
      </c>
      <c r="AW101" s="771">
        <f t="shared" si="142"/>
        <v>3.3292686530016713E-2</v>
      </c>
      <c r="AX101" s="771">
        <f t="shared" si="142"/>
        <v>0.1057689673192912</v>
      </c>
      <c r="AY101" s="771">
        <f t="shared" si="142"/>
        <v>0.19688704702703985</v>
      </c>
      <c r="AZ101" s="771">
        <f t="shared" si="142"/>
        <v>0.28059291472399961</v>
      </c>
      <c r="BA101" s="771">
        <f t="shared" si="142"/>
        <v>0.37936821625734107</v>
      </c>
      <c r="BB101" s="771">
        <f t="shared" ref="BB101:BE101" si="143">BB34/$AA34-1</f>
        <v>0.46620975223981831</v>
      </c>
      <c r="BC101" s="316">
        <f t="shared" si="143"/>
        <v>-1</v>
      </c>
      <c r="BD101" s="316">
        <f t="shared" si="143"/>
        <v>-1</v>
      </c>
      <c r="BE101" s="316">
        <f t="shared" si="143"/>
        <v>-1</v>
      </c>
      <c r="BG101" s="52"/>
      <c r="BH101" s="52"/>
      <c r="BI101" s="52"/>
    </row>
    <row r="102" spans="2:61" s="81" customFormat="1" ht="17.100000000000001" customHeight="1">
      <c r="X102" s="108"/>
      <c r="Y102" s="108"/>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c r="BD102" s="109"/>
      <c r="BE102" s="109"/>
      <c r="BG102" s="110"/>
      <c r="BH102" s="110"/>
      <c r="BI102" s="110"/>
    </row>
    <row r="103" spans="2:61">
      <c r="W103" s="1"/>
      <c r="X103" s="1" t="s">
        <v>350</v>
      </c>
    </row>
    <row r="104" spans="2:61">
      <c r="W104" s="1"/>
      <c r="X104" s="420"/>
      <c r="Y104" s="421"/>
      <c r="Z104" s="91"/>
      <c r="AA104" s="65">
        <v>1990</v>
      </c>
      <c r="AB104" s="65">
        <f>AA104+1</f>
        <v>1991</v>
      </c>
      <c r="AC104" s="65">
        <f>AB104+1</f>
        <v>1992</v>
      </c>
      <c r="AD104" s="65">
        <f>AC104+1</f>
        <v>1993</v>
      </c>
      <c r="AE104" s="65">
        <f>AD104+1</f>
        <v>1994</v>
      </c>
      <c r="AF104" s="65">
        <v>1995</v>
      </c>
      <c r="AG104" s="65">
        <f t="shared" ref="AG104:BA104" si="144">AF104+1</f>
        <v>1996</v>
      </c>
      <c r="AH104" s="65">
        <f t="shared" si="144"/>
        <v>1997</v>
      </c>
      <c r="AI104" s="65">
        <f t="shared" si="144"/>
        <v>1998</v>
      </c>
      <c r="AJ104" s="65">
        <f t="shared" si="144"/>
        <v>1999</v>
      </c>
      <c r="AK104" s="65">
        <f t="shared" si="144"/>
        <v>2000</v>
      </c>
      <c r="AL104" s="65">
        <f t="shared" si="144"/>
        <v>2001</v>
      </c>
      <c r="AM104" s="65">
        <f t="shared" si="144"/>
        <v>2002</v>
      </c>
      <c r="AN104" s="65">
        <f t="shared" si="144"/>
        <v>2003</v>
      </c>
      <c r="AO104" s="65">
        <f t="shared" si="144"/>
        <v>2004</v>
      </c>
      <c r="AP104" s="65">
        <f t="shared" si="144"/>
        <v>2005</v>
      </c>
      <c r="AQ104" s="65">
        <f t="shared" si="144"/>
        <v>2006</v>
      </c>
      <c r="AR104" s="65">
        <f t="shared" si="144"/>
        <v>2007</v>
      </c>
      <c r="AS104" s="65">
        <f t="shared" si="144"/>
        <v>2008</v>
      </c>
      <c r="AT104" s="65">
        <f t="shared" si="144"/>
        <v>2009</v>
      </c>
      <c r="AU104" s="65">
        <f t="shared" si="144"/>
        <v>2010</v>
      </c>
      <c r="AV104" s="65">
        <f t="shared" si="144"/>
        <v>2011</v>
      </c>
      <c r="AW104" s="65">
        <f t="shared" si="144"/>
        <v>2012</v>
      </c>
      <c r="AX104" s="65">
        <f t="shared" si="144"/>
        <v>2013</v>
      </c>
      <c r="AY104" s="65">
        <f t="shared" si="144"/>
        <v>2014</v>
      </c>
      <c r="AZ104" s="65">
        <f t="shared" si="144"/>
        <v>2015</v>
      </c>
      <c r="BA104" s="65">
        <f t="shared" si="144"/>
        <v>2016</v>
      </c>
      <c r="BB104" s="65">
        <f>BA104+1</f>
        <v>2017</v>
      </c>
      <c r="BC104" s="65">
        <f>BB104+1</f>
        <v>2018</v>
      </c>
      <c r="BD104" s="65">
        <f>BC104+1</f>
        <v>2019</v>
      </c>
      <c r="BE104" s="65">
        <f>BD104+1</f>
        <v>2020</v>
      </c>
    </row>
    <row r="105" spans="2:61">
      <c r="W105" s="1"/>
      <c r="X105" s="393" t="s">
        <v>15</v>
      </c>
      <c r="Y105" s="377"/>
      <c r="Z105" s="103"/>
      <c r="AA105" s="120"/>
      <c r="AB105" s="120"/>
      <c r="AC105" s="120"/>
      <c r="AD105" s="120"/>
      <c r="AE105" s="120"/>
      <c r="AF105" s="120"/>
      <c r="AG105" s="120"/>
      <c r="AH105" s="120"/>
      <c r="AI105" s="120"/>
      <c r="AJ105" s="120"/>
      <c r="AK105" s="120"/>
      <c r="AL105" s="120"/>
      <c r="AM105" s="120"/>
      <c r="AN105" s="120"/>
      <c r="AO105" s="120"/>
      <c r="AP105" s="817">
        <f t="shared" ref="AP105:BA105" si="145">AP5/$AP5-1</f>
        <v>0</v>
      </c>
      <c r="AQ105" s="120">
        <f t="shared" si="145"/>
        <v>0.14436384549598169</v>
      </c>
      <c r="AR105" s="120">
        <f t="shared" si="145"/>
        <v>0.30710482093669134</v>
      </c>
      <c r="AS105" s="120">
        <f t="shared" si="145"/>
        <v>0.50877705823148345</v>
      </c>
      <c r="AT105" s="773">
        <f t="shared" si="145"/>
        <v>0.63805408957192933</v>
      </c>
      <c r="AU105" s="773">
        <f t="shared" si="145"/>
        <v>0.8233093713245907</v>
      </c>
      <c r="AV105" s="311">
        <f t="shared" si="145"/>
        <v>1.0397314506342306</v>
      </c>
      <c r="AW105" s="311">
        <f t="shared" si="145"/>
        <v>1.2961194355211325</v>
      </c>
      <c r="AX105" s="311">
        <f t="shared" si="145"/>
        <v>1.5109526678923726</v>
      </c>
      <c r="AY105" s="311">
        <f t="shared" si="145"/>
        <v>1.7981701741637761</v>
      </c>
      <c r="AZ105" s="311">
        <f t="shared" si="145"/>
        <v>2.0701870311037629</v>
      </c>
      <c r="BA105" s="311">
        <f t="shared" si="145"/>
        <v>2.3265494227663122</v>
      </c>
      <c r="BB105" s="311">
        <f t="shared" ref="BB105:BE105" si="146">BB5/$AP5-1</f>
        <v>2.5784275699343184</v>
      </c>
      <c r="BC105" s="311">
        <f t="shared" si="146"/>
        <v>-1</v>
      </c>
      <c r="BD105" s="311">
        <f t="shared" si="146"/>
        <v>-1</v>
      </c>
      <c r="BE105" s="311">
        <f t="shared" si="146"/>
        <v>-1</v>
      </c>
      <c r="BI105" s="52"/>
    </row>
    <row r="106" spans="2:61">
      <c r="W106" s="1"/>
      <c r="X106" s="422"/>
      <c r="Y106" s="344" t="s">
        <v>326</v>
      </c>
      <c r="Z106" s="117"/>
      <c r="AA106" s="121"/>
      <c r="AB106" s="121"/>
      <c r="AC106" s="121"/>
      <c r="AD106" s="121"/>
      <c r="AE106" s="121"/>
      <c r="AF106" s="121"/>
      <c r="AG106" s="121"/>
      <c r="AH106" s="121"/>
      <c r="AI106" s="121"/>
      <c r="AJ106" s="121"/>
      <c r="AK106" s="121"/>
      <c r="AL106" s="121"/>
      <c r="AM106" s="121"/>
      <c r="AN106" s="121"/>
      <c r="AO106" s="121"/>
      <c r="AP106" s="770">
        <f t="shared" ref="AP106:AY110" si="147">IF(AP6="NO","-",AP6/$AP6-1)</f>
        <v>0</v>
      </c>
      <c r="AQ106" s="134">
        <f t="shared" si="147"/>
        <v>0.22282708278752605</v>
      </c>
      <c r="AR106" s="134">
        <f t="shared" si="147"/>
        <v>0.51740057735597778</v>
      </c>
      <c r="AS106" s="134">
        <f t="shared" si="147"/>
        <v>0.76720929379298641</v>
      </c>
      <c r="AT106" s="312">
        <f t="shared" si="147"/>
        <v>1.0277936880027116</v>
      </c>
      <c r="AU106" s="312">
        <f t="shared" si="147"/>
        <v>1.3076907711972661</v>
      </c>
      <c r="AV106" s="312">
        <f t="shared" si="147"/>
        <v>1.6070270308833314</v>
      </c>
      <c r="AW106" s="312">
        <f t="shared" si="147"/>
        <v>1.9691281524401631</v>
      </c>
      <c r="AX106" s="312">
        <f t="shared" si="147"/>
        <v>2.2682167758107505</v>
      </c>
      <c r="AY106" s="312">
        <f t="shared" si="147"/>
        <v>2.665651669516937</v>
      </c>
      <c r="AZ106" s="312">
        <f t="shared" ref="AZ106" si="148">IF(AZ6="NO","-",AZ6/$AP6-1)</f>
        <v>3.0416612709800699</v>
      </c>
      <c r="BA106" s="312">
        <f t="shared" ref="BA106:BE110" si="149">IF(BA6="NO","-",BA6/$AP6-1)</f>
        <v>3.3829813755693454</v>
      </c>
      <c r="BB106" s="312">
        <f t="shared" si="149"/>
        <v>3.7280799901729571</v>
      </c>
      <c r="BC106" s="312" t="str">
        <f t="shared" si="149"/>
        <v>-</v>
      </c>
      <c r="BD106" s="312" t="str">
        <f t="shared" ref="BD106:BE106" si="150">IF(BD6="NO","-",BD6/$AP6-1)</f>
        <v>-</v>
      </c>
      <c r="BE106" s="312" t="str">
        <f t="shared" si="150"/>
        <v>-</v>
      </c>
      <c r="BG106" s="52"/>
    </row>
    <row r="107" spans="2:61">
      <c r="W107" s="1"/>
      <c r="X107" s="422"/>
      <c r="Y107" s="423" t="s">
        <v>327</v>
      </c>
      <c r="Z107" s="118"/>
      <c r="AA107" s="121"/>
      <c r="AB107" s="121"/>
      <c r="AC107" s="121"/>
      <c r="AD107" s="121"/>
      <c r="AE107" s="121"/>
      <c r="AF107" s="121"/>
      <c r="AG107" s="121"/>
      <c r="AH107" s="121"/>
      <c r="AI107" s="121"/>
      <c r="AJ107" s="121"/>
      <c r="AK107" s="121"/>
      <c r="AL107" s="121"/>
      <c r="AM107" s="121"/>
      <c r="AN107" s="121"/>
      <c r="AO107" s="121"/>
      <c r="AP107" s="770">
        <f t="shared" si="147"/>
        <v>0</v>
      </c>
      <c r="AQ107" s="134">
        <f t="shared" si="147"/>
        <v>0.27414569100647213</v>
      </c>
      <c r="AR107" s="134">
        <f t="shared" si="147"/>
        <v>0.5244379262093477</v>
      </c>
      <c r="AS107" s="134">
        <f t="shared" si="147"/>
        <v>0.61022610954408485</v>
      </c>
      <c r="AT107" s="328">
        <f t="shared" si="147"/>
        <v>0.71540758299812524</v>
      </c>
      <c r="AU107" s="328">
        <f t="shared" si="147"/>
        <v>0.86549629111998261</v>
      </c>
      <c r="AV107" s="312">
        <f t="shared" si="147"/>
        <v>1.0516743774426982</v>
      </c>
      <c r="AW107" s="312">
        <f t="shared" si="147"/>
        <v>1.2195912854792841</v>
      </c>
      <c r="AX107" s="312">
        <f t="shared" si="147"/>
        <v>1.377967714412256</v>
      </c>
      <c r="AY107" s="312">
        <f t="shared" si="147"/>
        <v>1.5311956463957648</v>
      </c>
      <c r="AZ107" s="312">
        <f t="shared" ref="AZ107" si="151">IF(AZ7="NO","-",AZ7/$AP7-1)</f>
        <v>1.649432235717665</v>
      </c>
      <c r="BA107" s="312">
        <f t="shared" ref="BA107:BB107" si="152">IF(BA7="NO","-",BA7/$AP7-1)</f>
        <v>1.8277632704041902</v>
      </c>
      <c r="BB107" s="312">
        <f t="shared" si="152"/>
        <v>1.9881989466475853</v>
      </c>
      <c r="BC107" s="312" t="str">
        <f t="shared" si="149"/>
        <v>-</v>
      </c>
      <c r="BD107" s="312" t="str">
        <f t="shared" si="149"/>
        <v>-</v>
      </c>
      <c r="BE107" s="312" t="str">
        <f t="shared" si="149"/>
        <v>-</v>
      </c>
      <c r="BG107" s="52"/>
    </row>
    <row r="108" spans="2:61">
      <c r="W108" s="1"/>
      <c r="X108" s="422"/>
      <c r="Y108" s="342" t="s">
        <v>328</v>
      </c>
      <c r="Z108" s="117"/>
      <c r="AA108" s="121"/>
      <c r="AB108" s="121"/>
      <c r="AC108" s="121"/>
      <c r="AD108" s="121"/>
      <c r="AE108" s="121"/>
      <c r="AF108" s="121"/>
      <c r="AG108" s="121"/>
      <c r="AH108" s="121"/>
      <c r="AI108" s="121"/>
      <c r="AJ108" s="121"/>
      <c r="AK108" s="121"/>
      <c r="AL108" s="121"/>
      <c r="AM108" s="121"/>
      <c r="AN108" s="121"/>
      <c r="AO108" s="121"/>
      <c r="AP108" s="770">
        <f t="shared" si="147"/>
        <v>0</v>
      </c>
      <c r="AQ108" s="134">
        <f t="shared" si="147"/>
        <v>-0.33729169989299934</v>
      </c>
      <c r="AR108" s="134">
        <f t="shared" si="147"/>
        <v>-0.47231207470706071</v>
      </c>
      <c r="AS108" s="134">
        <f t="shared" si="147"/>
        <v>-0.45090086954640174</v>
      </c>
      <c r="AT108" s="328">
        <f t="shared" si="147"/>
        <v>-0.50171622859338461</v>
      </c>
      <c r="AU108" s="328">
        <f t="shared" si="147"/>
        <v>-0.60682703122956361</v>
      </c>
      <c r="AV108" s="328">
        <f t="shared" si="147"/>
        <v>-0.62594369580709652</v>
      </c>
      <c r="AW108" s="328">
        <f t="shared" si="147"/>
        <v>-0.66908939945621837</v>
      </c>
      <c r="AX108" s="328">
        <f t="shared" si="147"/>
        <v>-0.71131839213632353</v>
      </c>
      <c r="AY108" s="328">
        <f t="shared" si="147"/>
        <v>-0.70302641504534336</v>
      </c>
      <c r="AZ108" s="328">
        <f t="shared" ref="AZ108" si="153">IF(AZ8="NO","-",AZ8/$AP8-1)</f>
        <v>-0.68141978234382339</v>
      </c>
      <c r="BA108" s="328">
        <f t="shared" ref="BA108:BB108" si="154">IF(BA8="NO","-",BA8/$AP8-1)</f>
        <v>-0.67246547731264505</v>
      </c>
      <c r="BB108" s="328">
        <f t="shared" si="154"/>
        <v>-0.64591825567547889</v>
      </c>
      <c r="BC108" s="312" t="str">
        <f t="shared" si="149"/>
        <v>-</v>
      </c>
      <c r="BD108" s="312" t="str">
        <f t="shared" si="149"/>
        <v>-</v>
      </c>
      <c r="BE108" s="312" t="str">
        <f t="shared" si="149"/>
        <v>-</v>
      </c>
      <c r="BG108" s="52"/>
      <c r="BH108" s="52"/>
    </row>
    <row r="109" spans="2:61">
      <c r="W109" s="1"/>
      <c r="X109" s="422"/>
      <c r="Y109" s="342" t="s">
        <v>329</v>
      </c>
      <c r="Z109" s="117"/>
      <c r="AA109" s="121"/>
      <c r="AB109" s="121"/>
      <c r="AC109" s="121"/>
      <c r="AD109" s="121"/>
      <c r="AE109" s="121"/>
      <c r="AF109" s="121"/>
      <c r="AG109" s="121"/>
      <c r="AH109" s="121"/>
      <c r="AI109" s="121"/>
      <c r="AJ109" s="121"/>
      <c r="AK109" s="121"/>
      <c r="AL109" s="121"/>
      <c r="AM109" s="121"/>
      <c r="AN109" s="121"/>
      <c r="AO109" s="121"/>
      <c r="AP109" s="770">
        <f t="shared" si="147"/>
        <v>0</v>
      </c>
      <c r="AQ109" s="134">
        <f t="shared" si="147"/>
        <v>-0.18428139465367932</v>
      </c>
      <c r="AR109" s="134">
        <f t="shared" si="147"/>
        <v>-0.20616286200958067</v>
      </c>
      <c r="AS109" s="134">
        <f t="shared" si="147"/>
        <v>-0.31798333750024821</v>
      </c>
      <c r="AT109" s="328">
        <f t="shared" si="147"/>
        <v>-0.479808331034278</v>
      </c>
      <c r="AU109" s="328">
        <f t="shared" si="147"/>
        <v>-0.71501973987518852</v>
      </c>
      <c r="AV109" s="328">
        <f t="shared" si="147"/>
        <v>-0.66319770652610954</v>
      </c>
      <c r="AW109" s="328">
        <f t="shared" si="147"/>
        <v>-0.73190016311595296</v>
      </c>
      <c r="AX109" s="328">
        <f t="shared" si="147"/>
        <v>-0.70812988156391654</v>
      </c>
      <c r="AY109" s="328">
        <f t="shared" si="147"/>
        <v>-0.77620130782307839</v>
      </c>
      <c r="AZ109" s="328">
        <f t="shared" ref="AZ109" si="155">IF(AZ9="NO","-",AZ9/$AP9-1)</f>
        <v>-0.81533693141577668</v>
      </c>
      <c r="BA109" s="328">
        <f t="shared" ref="BA109:BB109" si="156">IF(BA9="NO","-",BA9/$AP9-1)</f>
        <v>-0.66918869657783531</v>
      </c>
      <c r="BB109" s="328">
        <f t="shared" si="156"/>
        <v>-0.78869567120748707</v>
      </c>
      <c r="BC109" s="312" t="str">
        <f t="shared" si="149"/>
        <v>-</v>
      </c>
      <c r="BD109" s="312" t="str">
        <f t="shared" si="149"/>
        <v>-</v>
      </c>
      <c r="BE109" s="312" t="str">
        <f t="shared" si="149"/>
        <v>-</v>
      </c>
      <c r="BG109" s="52"/>
    </row>
    <row r="110" spans="2:61">
      <c r="W110" s="1"/>
      <c r="X110" s="422"/>
      <c r="Y110" s="405" t="s">
        <v>330</v>
      </c>
      <c r="Z110" s="117"/>
      <c r="AA110" s="121"/>
      <c r="AB110" s="121"/>
      <c r="AC110" s="121"/>
      <c r="AD110" s="121"/>
      <c r="AE110" s="121"/>
      <c r="AF110" s="121"/>
      <c r="AG110" s="121"/>
      <c r="AH110" s="121"/>
      <c r="AI110" s="121"/>
      <c r="AJ110" s="121"/>
      <c r="AK110" s="121"/>
      <c r="AL110" s="121"/>
      <c r="AM110" s="121"/>
      <c r="AN110" s="121"/>
      <c r="AO110" s="121"/>
      <c r="AP110" s="770">
        <f t="shared" si="147"/>
        <v>0</v>
      </c>
      <c r="AQ110" s="134">
        <f t="shared" si="147"/>
        <v>8.3703571816745148E-2</v>
      </c>
      <c r="AR110" s="134">
        <f t="shared" si="147"/>
        <v>0.17324236469473742</v>
      </c>
      <c r="AS110" s="134">
        <f t="shared" si="147"/>
        <v>4.5679711161578096E-2</v>
      </c>
      <c r="AT110" s="328">
        <f t="shared" si="147"/>
        <v>-0.331132751132033</v>
      </c>
      <c r="AU110" s="328">
        <f t="shared" si="147"/>
        <v>-0.2636386299946164</v>
      </c>
      <c r="AV110" s="328">
        <f t="shared" si="147"/>
        <v>-0.36514740317159933</v>
      </c>
      <c r="AW110" s="328">
        <f t="shared" si="147"/>
        <v>-0.45696159345216736</v>
      </c>
      <c r="AX110" s="328">
        <f t="shared" si="147"/>
        <v>-0.51226530229140188</v>
      </c>
      <c r="AY110" s="328">
        <f t="shared" si="147"/>
        <v>-0.49595454275169826</v>
      </c>
      <c r="AZ110" s="328">
        <f t="shared" ref="AZ110" si="157">IF(AZ10="NO","-",AZ10/$AP10-1)</f>
        <v>-0.49511702595701756</v>
      </c>
      <c r="BA110" s="328">
        <f t="shared" ref="BA110:BB110" si="158">IF(BA10="NO","-",BA10/$AP10-1)</f>
        <v>-0.47613429430866949</v>
      </c>
      <c r="BB110" s="328">
        <f t="shared" si="158"/>
        <v>-0.45026661609427221</v>
      </c>
      <c r="BC110" s="312" t="str">
        <f t="shared" si="149"/>
        <v>-</v>
      </c>
      <c r="BD110" s="312" t="str">
        <f t="shared" si="149"/>
        <v>-</v>
      </c>
      <c r="BE110" s="312" t="str">
        <f t="shared" si="149"/>
        <v>-</v>
      </c>
    </row>
    <row r="111" spans="2:61">
      <c r="W111" s="1"/>
      <c r="X111" s="422"/>
      <c r="Y111" s="423" t="s">
        <v>331</v>
      </c>
      <c r="Z111" s="117"/>
      <c r="AA111" s="123"/>
      <c r="AB111" s="123"/>
      <c r="AC111" s="123"/>
      <c r="AD111" s="123"/>
      <c r="AE111" s="123"/>
      <c r="AF111" s="123"/>
      <c r="AG111" s="123"/>
      <c r="AH111" s="123"/>
      <c r="AI111" s="123"/>
      <c r="AJ111" s="123"/>
      <c r="AK111" s="123"/>
      <c r="AL111" s="123"/>
      <c r="AM111" s="123"/>
      <c r="AN111" s="123"/>
      <c r="AO111" s="123"/>
      <c r="AP111" s="770">
        <f t="shared" ref="AP111:AQ114" si="159">IF(AP11="NO","-",AP11/$AP11-1)</f>
        <v>0</v>
      </c>
      <c r="AQ111" s="134">
        <f t="shared" ref="AQ111" si="160">AQ11/$AP11-1</f>
        <v>0.37962962962962976</v>
      </c>
      <c r="AR111" s="135">
        <f t="shared" ref="AR111:AV111" si="161">AR11/$AP11-1</f>
        <v>1.7222222222222219</v>
      </c>
      <c r="AS111" s="135">
        <f t="shared" si="161"/>
        <v>2.9722222222222219</v>
      </c>
      <c r="AT111" s="312">
        <f t="shared" si="161"/>
        <v>10.692509614366864</v>
      </c>
      <c r="AU111" s="312">
        <f t="shared" si="161"/>
        <v>12.856154322838876</v>
      </c>
      <c r="AV111" s="312">
        <f t="shared" si="161"/>
        <v>13.510099179784481</v>
      </c>
      <c r="AW111" s="312">
        <f t="shared" ref="AW111:AX111" si="162">AW11/$AP11-1</f>
        <v>21.683350075209322</v>
      </c>
      <c r="AX111" s="312">
        <f t="shared" si="162"/>
        <v>26.560028277933927</v>
      </c>
      <c r="AY111" s="312">
        <f t="shared" ref="AY111" si="163">AY11/$AP11-1</f>
        <v>28.034612081188076</v>
      </c>
      <c r="AZ111" s="312">
        <f t="shared" ref="AZ111" si="164">IF(AZ11="NO","-",AZ11/$AP11-1)</f>
        <v>29.127128488942034</v>
      </c>
      <c r="BA111" s="312">
        <f t="shared" ref="BA111:BE114" si="165">IF(BA11="NO","-",BA11/$AP11-1)</f>
        <v>29.260342549796732</v>
      </c>
      <c r="BB111" s="312">
        <f t="shared" si="165"/>
        <v>27.482217445713825</v>
      </c>
      <c r="BC111" s="312" t="str">
        <f t="shared" si="165"/>
        <v>-</v>
      </c>
      <c r="BD111" s="312" t="str">
        <f t="shared" si="165"/>
        <v>-</v>
      </c>
      <c r="BE111" s="312" t="str">
        <f t="shared" si="165"/>
        <v>-</v>
      </c>
      <c r="BG111" s="52"/>
      <c r="BH111" s="52"/>
    </row>
    <row r="112" spans="2:61">
      <c r="W112" s="1"/>
      <c r="X112" s="422"/>
      <c r="Y112" s="342" t="s">
        <v>332</v>
      </c>
      <c r="Z112" s="111"/>
      <c r="AA112" s="121"/>
      <c r="AB112" s="121"/>
      <c r="AC112" s="121"/>
      <c r="AD112" s="121"/>
      <c r="AE112" s="121"/>
      <c r="AF112" s="121"/>
      <c r="AG112" s="121"/>
      <c r="AH112" s="121"/>
      <c r="AI112" s="121"/>
      <c r="AJ112" s="121"/>
      <c r="AK112" s="121"/>
      <c r="AL112" s="121"/>
      <c r="AM112" s="121"/>
      <c r="AN112" s="121"/>
      <c r="AO112" s="121"/>
      <c r="AP112" s="770">
        <f t="shared" si="159"/>
        <v>0</v>
      </c>
      <c r="AQ112" s="328">
        <f t="shared" si="159"/>
        <v>0.41792929292929282</v>
      </c>
      <c r="AR112" s="328">
        <f t="shared" ref="AR112:AV114" si="166">IF(AR12="NO","-",AR12/$AP12-1)</f>
        <v>-0.53030303030303039</v>
      </c>
      <c r="AS112" s="772">
        <f t="shared" si="166"/>
        <v>1.2626262626262541E-2</v>
      </c>
      <c r="AT112" s="328">
        <f t="shared" si="166"/>
        <v>-0.91414141414141414</v>
      </c>
      <c r="AU112" s="328">
        <f t="shared" si="166"/>
        <v>-0.90909090909090906</v>
      </c>
      <c r="AV112" s="328">
        <f t="shared" si="166"/>
        <v>-0.97222222222222221</v>
      </c>
      <c r="AW112" s="328">
        <f t="shared" ref="AW112:AX114" si="167">IF(AW12="NO","-",AW12/$AP12-1)</f>
        <v>-0.96969696969696972</v>
      </c>
      <c r="AX112" s="328">
        <f t="shared" si="167"/>
        <v>-0.97222222222222221</v>
      </c>
      <c r="AY112" s="328">
        <f t="shared" ref="AY112:AZ114" si="168">IF(AY12="NO","-",AY12/$AP12-1)</f>
        <v>-0.95959595959595956</v>
      </c>
      <c r="AZ112" s="328">
        <f t="shared" si="168"/>
        <v>-0.9494949494949495</v>
      </c>
      <c r="BA112" s="328">
        <f t="shared" si="165"/>
        <v>-0.95959595959595956</v>
      </c>
      <c r="BB112" s="328">
        <f t="shared" si="165"/>
        <v>-0.93434343434343436</v>
      </c>
      <c r="BC112" s="312" t="str">
        <f t="shared" si="165"/>
        <v>-</v>
      </c>
      <c r="BD112" s="312" t="str">
        <f t="shared" si="165"/>
        <v>-</v>
      </c>
      <c r="BE112" s="312" t="str">
        <f t="shared" ref="BE112" si="169">IF(BE12="NO","-",BE12/$AP12-1)</f>
        <v>-</v>
      </c>
      <c r="BI112" s="52"/>
    </row>
    <row r="113" spans="23:60">
      <c r="W113" s="1"/>
      <c r="X113" s="422"/>
      <c r="Y113" s="405" t="s">
        <v>333</v>
      </c>
      <c r="Z113" s="117"/>
      <c r="AA113" s="121"/>
      <c r="AB113" s="121"/>
      <c r="AC113" s="121"/>
      <c r="AD113" s="121"/>
      <c r="AE113" s="121"/>
      <c r="AF113" s="121"/>
      <c r="AG113" s="121"/>
      <c r="AH113" s="121"/>
      <c r="AI113" s="121"/>
      <c r="AJ113" s="121"/>
      <c r="AK113" s="121"/>
      <c r="AL113" s="121"/>
      <c r="AM113" s="121"/>
      <c r="AN113" s="121"/>
      <c r="AO113" s="121"/>
      <c r="AP113" s="770">
        <f t="shared" si="159"/>
        <v>0</v>
      </c>
      <c r="AQ113" s="328">
        <f t="shared" si="159"/>
        <v>1.6604056018197921E-2</v>
      </c>
      <c r="AR113" s="328">
        <f t="shared" si="166"/>
        <v>5.1428151000491695E-2</v>
      </c>
      <c r="AS113" s="328">
        <f t="shared" si="166"/>
        <v>6.9239776008125586E-2</v>
      </c>
      <c r="AT113" s="328">
        <f t="shared" si="166"/>
        <v>0.10146764114986406</v>
      </c>
      <c r="AU113" s="328">
        <f t="shared" si="166"/>
        <v>0.13006780154667785</v>
      </c>
      <c r="AV113" s="328">
        <f t="shared" si="166"/>
        <v>0.14671291575467094</v>
      </c>
      <c r="AW113" s="328">
        <f t="shared" si="167"/>
        <v>0.17553413903466497</v>
      </c>
      <c r="AX113" s="328">
        <f t="shared" si="167"/>
        <v>0.199493082040755</v>
      </c>
      <c r="AY113" s="328">
        <f t="shared" si="168"/>
        <v>0.23417002559636235</v>
      </c>
      <c r="AZ113" s="328">
        <f t="shared" si="168"/>
        <v>0.27785733207296093</v>
      </c>
      <c r="BA113" s="328">
        <f t="shared" si="165"/>
        <v>0.29639788423907243</v>
      </c>
      <c r="BB113" s="328">
        <f t="shared" si="165"/>
        <v>0.32510764079298493</v>
      </c>
      <c r="BC113" s="312" t="str">
        <f t="shared" si="165"/>
        <v>-</v>
      </c>
      <c r="BD113" s="312" t="str">
        <f t="shared" si="165"/>
        <v>-</v>
      </c>
      <c r="BE113" s="312" t="str">
        <f t="shared" ref="BE113" si="170">IF(BE13="NO","-",BE13/$AP13-1)</f>
        <v>-</v>
      </c>
      <c r="BG113" s="52"/>
      <c r="BH113" s="52"/>
    </row>
    <row r="114" spans="23:60">
      <c r="W114" s="1"/>
      <c r="X114" s="422"/>
      <c r="Y114" s="342" t="s">
        <v>334</v>
      </c>
      <c r="Z114" s="117"/>
      <c r="AA114" s="121"/>
      <c r="AB114" s="121"/>
      <c r="AC114" s="121"/>
      <c r="AD114" s="121"/>
      <c r="AE114" s="121"/>
      <c r="AF114" s="121"/>
      <c r="AG114" s="121"/>
      <c r="AH114" s="121"/>
      <c r="AI114" s="121"/>
      <c r="AJ114" s="121"/>
      <c r="AK114" s="121"/>
      <c r="AL114" s="121"/>
      <c r="AM114" s="121"/>
      <c r="AN114" s="121"/>
      <c r="AO114" s="121"/>
      <c r="AP114" s="770">
        <f t="shared" si="159"/>
        <v>0</v>
      </c>
      <c r="AQ114" s="328">
        <f t="shared" si="159"/>
        <v>-4.9975401404355968E-2</v>
      </c>
      <c r="AR114" s="328">
        <f t="shared" si="166"/>
        <v>2.8098752180329978E-2</v>
      </c>
      <c r="AS114" s="328">
        <f t="shared" si="166"/>
        <v>-4.8503763179989057E-2</v>
      </c>
      <c r="AT114" s="328">
        <f t="shared" si="166"/>
        <v>-0.22832229747741828</v>
      </c>
      <c r="AU114" s="328">
        <f t="shared" si="166"/>
        <v>1.4356634912115807E-2</v>
      </c>
      <c r="AV114" s="328">
        <f t="shared" si="166"/>
        <v>0.10021915112482671</v>
      </c>
      <c r="AW114" s="328">
        <f t="shared" si="167"/>
        <v>-0.1979694977414016</v>
      </c>
      <c r="AX114" s="328">
        <f t="shared" si="167"/>
        <v>-0.20495549890424425</v>
      </c>
      <c r="AY114" s="328">
        <f t="shared" si="168"/>
        <v>-0.24126302607451144</v>
      </c>
      <c r="AZ114" s="328">
        <f t="shared" si="168"/>
        <v>-0.35128050091685659</v>
      </c>
      <c r="BA114" s="328">
        <f t="shared" si="165"/>
        <v>-0.35051120354219778</v>
      </c>
      <c r="BB114" s="328">
        <f t="shared" si="165"/>
        <v>-0.35917903305156751</v>
      </c>
      <c r="BC114" s="312" t="str">
        <f t="shared" si="165"/>
        <v>-</v>
      </c>
      <c r="BD114" s="312" t="str">
        <f t="shared" si="165"/>
        <v>-</v>
      </c>
      <c r="BE114" s="312" t="str">
        <f t="shared" ref="BE114" si="171">IF(BE14="NO","-",BE14/$AP14-1)</f>
        <v>-</v>
      </c>
      <c r="BG114" s="52"/>
    </row>
    <row r="115" spans="23:60">
      <c r="W115" s="1"/>
      <c r="X115" s="422"/>
      <c r="Y115" s="342" t="s">
        <v>335</v>
      </c>
      <c r="Z115" s="117"/>
      <c r="AA115" s="121"/>
      <c r="AB115" s="121"/>
      <c r="AC115" s="121"/>
      <c r="AD115" s="121"/>
      <c r="AE115" s="121"/>
      <c r="AF115" s="121"/>
      <c r="AG115" s="121"/>
      <c r="AH115" s="121"/>
      <c r="AI115" s="121"/>
      <c r="AJ115" s="121"/>
      <c r="AK115" s="121"/>
      <c r="AL115" s="121"/>
      <c r="AM115" s="121"/>
      <c r="AN115" s="121"/>
      <c r="AO115" s="121"/>
      <c r="AP115" s="818"/>
      <c r="AQ115" s="157"/>
      <c r="AR115" s="157"/>
      <c r="AS115" s="157"/>
      <c r="AT115" s="157"/>
      <c r="AU115" s="157"/>
      <c r="AV115" s="157"/>
      <c r="AW115" s="157"/>
      <c r="AX115" s="157"/>
      <c r="AY115" s="157"/>
      <c r="AZ115" s="157"/>
      <c r="BA115" s="157"/>
      <c r="BB115" s="157"/>
      <c r="BC115" s="157"/>
      <c r="BD115" s="157"/>
      <c r="BE115" s="157"/>
      <c r="BG115" s="52"/>
    </row>
    <row r="116" spans="23:60">
      <c r="W116" s="1"/>
      <c r="X116" s="424" t="s">
        <v>16</v>
      </c>
      <c r="Y116" s="425"/>
      <c r="Z116" s="113"/>
      <c r="AA116" s="106"/>
      <c r="AB116" s="106"/>
      <c r="AC116" s="106"/>
      <c r="AD116" s="106"/>
      <c r="AE116" s="106"/>
      <c r="AF116" s="106"/>
      <c r="AG116" s="106"/>
      <c r="AH116" s="106"/>
      <c r="AI116" s="106"/>
      <c r="AJ116" s="106"/>
      <c r="AK116" s="106"/>
      <c r="AL116" s="106"/>
      <c r="AM116" s="106"/>
      <c r="AN116" s="106"/>
      <c r="AO116" s="106"/>
      <c r="AP116" s="819">
        <f t="shared" ref="AP116:BA116" si="172">AP16/$AP16-1</f>
        <v>0</v>
      </c>
      <c r="AQ116" s="765">
        <f t="shared" si="172"/>
        <v>4.3535750591793709E-2</v>
      </c>
      <c r="AR116" s="765">
        <f t="shared" si="172"/>
        <v>-8.1928941445474912E-2</v>
      </c>
      <c r="AS116" s="765">
        <f t="shared" si="172"/>
        <v>-0.33397071046054805</v>
      </c>
      <c r="AT116" s="765">
        <f t="shared" si="172"/>
        <v>-0.53070774507051333</v>
      </c>
      <c r="AU116" s="765">
        <f t="shared" si="172"/>
        <v>-0.50720510170699007</v>
      </c>
      <c r="AV116" s="765">
        <f t="shared" si="172"/>
        <v>-0.56450268515797997</v>
      </c>
      <c r="AW116" s="765">
        <f t="shared" si="172"/>
        <v>-0.60150896742643623</v>
      </c>
      <c r="AX116" s="765">
        <f t="shared" si="172"/>
        <v>-0.61963057555415579</v>
      </c>
      <c r="AY116" s="765">
        <f t="shared" si="172"/>
        <v>-0.61019503315666745</v>
      </c>
      <c r="AZ116" s="765">
        <f t="shared" si="172"/>
        <v>-0.61637831692469325</v>
      </c>
      <c r="BA116" s="765">
        <f t="shared" si="172"/>
        <v>-0.60858266235826586</v>
      </c>
      <c r="BB116" s="765">
        <f t="shared" ref="BB116:BE116" si="173">BB16/$AP16-1</f>
        <v>-0.59261387665174525</v>
      </c>
      <c r="BC116" s="313">
        <f t="shared" si="173"/>
        <v>-1</v>
      </c>
      <c r="BD116" s="313">
        <f t="shared" si="173"/>
        <v>-1</v>
      </c>
      <c r="BE116" s="313">
        <f t="shared" si="173"/>
        <v>-1</v>
      </c>
      <c r="BG116" s="52"/>
      <c r="BH116" s="52"/>
    </row>
    <row r="117" spans="23:60">
      <c r="W117" s="1"/>
      <c r="X117" s="426"/>
      <c r="Y117" s="342" t="s">
        <v>336</v>
      </c>
      <c r="Z117" s="112"/>
      <c r="AA117" s="122"/>
      <c r="AB117" s="122"/>
      <c r="AC117" s="122"/>
      <c r="AD117" s="122"/>
      <c r="AE117" s="122"/>
      <c r="AF117" s="122"/>
      <c r="AG117" s="122"/>
      <c r="AH117" s="122"/>
      <c r="AI117" s="122"/>
      <c r="AJ117" s="122"/>
      <c r="AK117" s="122"/>
      <c r="AL117" s="122"/>
      <c r="AM117" s="122"/>
      <c r="AN117" s="122"/>
      <c r="AO117" s="122"/>
      <c r="AP117" s="770">
        <f t="shared" ref="AP117:BA117" si="174">IF(AP17="NO","-",AP17/$AP17-1)</f>
        <v>0</v>
      </c>
      <c r="AQ117" s="328">
        <f t="shared" si="174"/>
        <v>7.4153995101153614E-2</v>
      </c>
      <c r="AR117" s="328">
        <f t="shared" si="174"/>
        <v>-3.5094930925998691E-2</v>
      </c>
      <c r="AS117" s="328">
        <f t="shared" si="174"/>
        <v>-0.27322325256598334</v>
      </c>
      <c r="AT117" s="328">
        <f t="shared" si="174"/>
        <v>-0.54091713651237416</v>
      </c>
      <c r="AU117" s="328">
        <f t="shared" si="174"/>
        <v>-0.51800644647093808</v>
      </c>
      <c r="AV117" s="328">
        <f t="shared" si="174"/>
        <v>-0.59440986626747228</v>
      </c>
      <c r="AW117" s="328">
        <f t="shared" si="174"/>
        <v>-0.64646670481337254</v>
      </c>
      <c r="AX117" s="328">
        <f t="shared" si="174"/>
        <v>-0.66136398594967194</v>
      </c>
      <c r="AY117" s="328">
        <f t="shared" si="174"/>
        <v>-0.64805881024811862</v>
      </c>
      <c r="AZ117" s="328">
        <f t="shared" si="174"/>
        <v>-0.65559791402005008</v>
      </c>
      <c r="BA117" s="328">
        <f t="shared" si="174"/>
        <v>-0.62533130993694996</v>
      </c>
      <c r="BB117" s="328">
        <f t="shared" ref="BB117:BE117" si="175">IF(BB17="NO","-",BB17/$AP17-1)</f>
        <v>-0.59778146563439982</v>
      </c>
      <c r="BC117" s="312" t="str">
        <f t="shared" si="175"/>
        <v>-</v>
      </c>
      <c r="BD117" s="312" t="str">
        <f t="shared" si="175"/>
        <v>-</v>
      </c>
      <c r="BE117" s="312" t="str">
        <f t="shared" si="175"/>
        <v>-</v>
      </c>
    </row>
    <row r="118" spans="23:60">
      <c r="W118" s="1"/>
      <c r="X118" s="427"/>
      <c r="Y118" s="344" t="s">
        <v>337</v>
      </c>
      <c r="Z118" s="112"/>
      <c r="AA118" s="122"/>
      <c r="AB118" s="122"/>
      <c r="AC118" s="122"/>
      <c r="AD118" s="122"/>
      <c r="AE118" s="122"/>
      <c r="AF118" s="122"/>
      <c r="AG118" s="122"/>
      <c r="AH118" s="122"/>
      <c r="AI118" s="122"/>
      <c r="AJ118" s="122"/>
      <c r="AK118" s="122"/>
      <c r="AL118" s="122"/>
      <c r="AM118" s="122"/>
      <c r="AN118" s="122"/>
      <c r="AO118" s="122"/>
      <c r="AP118" s="770">
        <f t="shared" ref="AP118:AQ133" si="176">IF(AP18="NO","-",AP18/$AP18-1)</f>
        <v>0</v>
      </c>
      <c r="AQ118" s="772">
        <f t="shared" si="176"/>
        <v>-7.7852861943586982E-3</v>
      </c>
      <c r="AR118" s="328">
        <f t="shared" ref="AR118:AX118" si="177">IF(AR18="NO","-",AR18/$AP18-1)</f>
        <v>-0.15540609586926202</v>
      </c>
      <c r="AS118" s="328">
        <f t="shared" si="177"/>
        <v>-0.41442360205604234</v>
      </c>
      <c r="AT118" s="328">
        <f t="shared" si="177"/>
        <v>-0.49533132839038785</v>
      </c>
      <c r="AU118" s="328">
        <f t="shared" si="177"/>
        <v>-0.38865056181259483</v>
      </c>
      <c r="AV118" s="328">
        <f t="shared" si="177"/>
        <v>-0.42962308732781895</v>
      </c>
      <c r="AW118" s="328">
        <f t="shared" si="177"/>
        <v>-0.43755325355657182</v>
      </c>
      <c r="AX118" s="328">
        <f t="shared" si="177"/>
        <v>-0.46068290505710152</v>
      </c>
      <c r="AY118" s="328">
        <f t="shared" ref="AY118:BB118" si="178">IF(AY18="NO","-",AY18/$AP18-1)</f>
        <v>-0.45407443319980734</v>
      </c>
      <c r="AZ118" s="328">
        <f t="shared" si="178"/>
        <v>-0.46101332864996625</v>
      </c>
      <c r="BA118" s="328">
        <f t="shared" si="178"/>
        <v>-0.47951704606899037</v>
      </c>
      <c r="BB118" s="328">
        <f t="shared" si="178"/>
        <v>-0.47279622887923922</v>
      </c>
      <c r="BC118" s="312" t="str">
        <f t="shared" ref="BC118:BE118" si="179">IF(BC18="NO","-",BC18/$AP18-1)</f>
        <v>-</v>
      </c>
      <c r="BD118" s="312" t="str">
        <f t="shared" si="179"/>
        <v>-</v>
      </c>
      <c r="BE118" s="312" t="str">
        <f t="shared" si="179"/>
        <v>-</v>
      </c>
    </row>
    <row r="119" spans="23:60">
      <c r="W119" s="1"/>
      <c r="X119" s="427"/>
      <c r="Y119" s="342" t="s">
        <v>338</v>
      </c>
      <c r="Z119" s="112"/>
      <c r="AA119" s="122"/>
      <c r="AB119" s="122"/>
      <c r="AC119" s="122"/>
      <c r="AD119" s="122"/>
      <c r="AE119" s="122"/>
      <c r="AF119" s="122"/>
      <c r="AG119" s="122"/>
      <c r="AH119" s="122"/>
      <c r="AI119" s="122"/>
      <c r="AJ119" s="122"/>
      <c r="AK119" s="122"/>
      <c r="AL119" s="122"/>
      <c r="AM119" s="122"/>
      <c r="AN119" s="122"/>
      <c r="AO119" s="122"/>
      <c r="AP119" s="770">
        <f t="shared" si="176"/>
        <v>0</v>
      </c>
      <c r="AQ119" s="328">
        <f t="shared" si="176"/>
        <v>4.8711922098564564E-2</v>
      </c>
      <c r="AR119" s="328">
        <f t="shared" ref="AR119:AX119" si="180">IF(AR19="NO","-",AR19/$AP19-1)</f>
        <v>-6.1265206415163642E-2</v>
      </c>
      <c r="AS119" s="328">
        <f t="shared" si="180"/>
        <v>-0.37635607252375314</v>
      </c>
      <c r="AT119" s="328">
        <f t="shared" si="180"/>
        <v>-0.55920111243834081</v>
      </c>
      <c r="AU119" s="328">
        <f t="shared" si="180"/>
        <v>-0.76127934253125851</v>
      </c>
      <c r="AV119" s="328">
        <f t="shared" si="180"/>
        <v>-0.80160427139420931</v>
      </c>
      <c r="AW119" s="328">
        <f t="shared" si="180"/>
        <v>-0.85813143801106473</v>
      </c>
      <c r="AX119" s="328">
        <f t="shared" si="180"/>
        <v>-0.89352362153648335</v>
      </c>
      <c r="AY119" s="328">
        <f t="shared" ref="AY119:BB119" si="181">IF(AY19="NO","-",AY19/$AP19-1)</f>
        <v>-0.89681596237544403</v>
      </c>
      <c r="AZ119" s="328">
        <f t="shared" si="181"/>
        <v>-0.88988532544299093</v>
      </c>
      <c r="BA119" s="328">
        <f t="shared" si="181"/>
        <v>-0.90668337376020591</v>
      </c>
      <c r="BB119" s="328">
        <f t="shared" si="181"/>
        <v>-0.92536928246873495</v>
      </c>
      <c r="BC119" s="312" t="str">
        <f t="shared" ref="BC119:BE119" si="182">IF(BC19="NO","-",BC19/$AP19-1)</f>
        <v>-</v>
      </c>
      <c r="BD119" s="312" t="str">
        <f t="shared" si="182"/>
        <v>-</v>
      </c>
      <c r="BE119" s="312" t="str">
        <f t="shared" si="182"/>
        <v>-</v>
      </c>
    </row>
    <row r="120" spans="23:60">
      <c r="W120" s="1"/>
      <c r="X120" s="427"/>
      <c r="Y120" s="342" t="s">
        <v>334</v>
      </c>
      <c r="Z120" s="118"/>
      <c r="AA120" s="122"/>
      <c r="AB120" s="122"/>
      <c r="AC120" s="122"/>
      <c r="AD120" s="122"/>
      <c r="AE120" s="122"/>
      <c r="AF120" s="122"/>
      <c r="AG120" s="122"/>
      <c r="AH120" s="122"/>
      <c r="AI120" s="122"/>
      <c r="AJ120" s="122"/>
      <c r="AK120" s="122"/>
      <c r="AL120" s="122"/>
      <c r="AM120" s="122"/>
      <c r="AN120" s="122"/>
      <c r="AO120" s="122"/>
      <c r="AP120" s="770">
        <f t="shared" si="176"/>
        <v>0</v>
      </c>
      <c r="AQ120" s="328">
        <f t="shared" si="176"/>
        <v>3.6661783535852921E-2</v>
      </c>
      <c r="AR120" s="328">
        <f t="shared" ref="AR120:AX120" si="183">IF(AR20="NO","-",AR20/$AP20-1)</f>
        <v>-0.29653274903300264</v>
      </c>
      <c r="AS120" s="328">
        <f t="shared" si="183"/>
        <v>-0.45076091158542697</v>
      </c>
      <c r="AT120" s="328">
        <f t="shared" si="183"/>
        <v>-0.74134849562296257</v>
      </c>
      <c r="AU120" s="328">
        <f t="shared" si="183"/>
        <v>-0.69413031834139938</v>
      </c>
      <c r="AV120" s="328">
        <f t="shared" si="183"/>
        <v>-0.61108696000905338</v>
      </c>
      <c r="AW120" s="328">
        <f t="shared" si="183"/>
        <v>-0.55129009055066391</v>
      </c>
      <c r="AX120" s="328">
        <f t="shared" si="183"/>
        <v>-0.5025209777346088</v>
      </c>
      <c r="AY120" s="328">
        <f t="shared" ref="AY120:BB120" si="184">IF(AY20="NO","-",AY20/$AP20-1)</f>
        <v>-0.4097292010059369</v>
      </c>
      <c r="AZ120" s="328">
        <f t="shared" si="184"/>
        <v>-0.43129425665746413</v>
      </c>
      <c r="BA120" s="328">
        <f t="shared" si="184"/>
        <v>-0.53158202367384833</v>
      </c>
      <c r="BB120" s="328">
        <f t="shared" si="184"/>
        <v>-0.44643072047373011</v>
      </c>
      <c r="BC120" s="312" t="str">
        <f t="shared" ref="BC120:BE120" si="185">IF(BC20="NO","-",BC20/$AP20-1)</f>
        <v>-</v>
      </c>
      <c r="BD120" s="312" t="str">
        <f t="shared" si="185"/>
        <v>-</v>
      </c>
      <c r="BE120" s="312" t="str">
        <f t="shared" si="185"/>
        <v>-</v>
      </c>
    </row>
    <row r="121" spans="23:60">
      <c r="W121" s="1"/>
      <c r="X121" s="426"/>
      <c r="Y121" s="428" t="s">
        <v>339</v>
      </c>
      <c r="Z121" s="117"/>
      <c r="AA121" s="161"/>
      <c r="AB121" s="161"/>
      <c r="AC121" s="161"/>
      <c r="AD121" s="161"/>
      <c r="AE121" s="161"/>
      <c r="AF121" s="161"/>
      <c r="AG121" s="161"/>
      <c r="AH121" s="161"/>
      <c r="AI121" s="161"/>
      <c r="AJ121" s="161"/>
      <c r="AK121" s="161"/>
      <c r="AL121" s="161"/>
      <c r="AM121" s="161"/>
      <c r="AN121" s="161"/>
      <c r="AO121" s="161"/>
      <c r="AP121" s="770">
        <f t="shared" si="176"/>
        <v>0</v>
      </c>
      <c r="AQ121" s="312">
        <f t="shared" si="176"/>
        <v>1.1938409771783638</v>
      </c>
      <c r="AR121" s="312">
        <f t="shared" ref="AR121:AX121" si="186">IF(AR21="NO","-",AR21/$AP21-1)</f>
        <v>3.8029143363178246</v>
      </c>
      <c r="AS121" s="312">
        <f t="shared" si="186"/>
        <v>7.0165804814694877</v>
      </c>
      <c r="AT121" s="312">
        <f t="shared" si="186"/>
        <v>9.8404131928914236</v>
      </c>
      <c r="AU121" s="312">
        <f t="shared" si="186"/>
        <v>14.016783913842271</v>
      </c>
      <c r="AV121" s="312">
        <f t="shared" si="186"/>
        <v>19.546514387850952</v>
      </c>
      <c r="AW121" s="312" t="str">
        <f t="shared" si="186"/>
        <v>-</v>
      </c>
      <c r="AX121" s="312">
        <f t="shared" si="186"/>
        <v>34.868340482718402</v>
      </c>
      <c r="AY121" s="312">
        <f t="shared" ref="AY121:BB121" si="187">IF(AY21="NO","-",AY21/$AP21-1)</f>
        <v>30.161078747728258</v>
      </c>
      <c r="AZ121" s="312">
        <f t="shared" si="187"/>
        <v>26.087445114724982</v>
      </c>
      <c r="BA121" s="312">
        <f t="shared" si="187"/>
        <v>71.031659479900796</v>
      </c>
      <c r="BB121" s="312">
        <f t="shared" si="187"/>
        <v>66.602184219399646</v>
      </c>
      <c r="BC121" s="312" t="str">
        <f t="shared" ref="BC121:BE121" si="188">IF(BC21="NO","-",BC21/$AP21-1)</f>
        <v>-</v>
      </c>
      <c r="BD121" s="312" t="str">
        <f t="shared" si="188"/>
        <v>-</v>
      </c>
      <c r="BE121" s="312" t="str">
        <f t="shared" si="188"/>
        <v>-</v>
      </c>
    </row>
    <row r="122" spans="23:60">
      <c r="W122" s="1"/>
      <c r="X122" s="429"/>
      <c r="Y122" s="342" t="s">
        <v>340</v>
      </c>
      <c r="Z122" s="112"/>
      <c r="AA122" s="122"/>
      <c r="AB122" s="122"/>
      <c r="AC122" s="122"/>
      <c r="AD122" s="122"/>
      <c r="AE122" s="122"/>
      <c r="AF122" s="122"/>
      <c r="AG122" s="122"/>
      <c r="AH122" s="122"/>
      <c r="AI122" s="122"/>
      <c r="AJ122" s="122"/>
      <c r="AK122" s="122"/>
      <c r="AL122" s="122"/>
      <c r="AM122" s="122"/>
      <c r="AN122" s="122"/>
      <c r="AO122" s="122"/>
      <c r="AP122" s="770">
        <f t="shared" si="176"/>
        <v>0</v>
      </c>
      <c r="AQ122" s="772">
        <f t="shared" si="176"/>
        <v>2.6002619241936031E-3</v>
      </c>
      <c r="AR122" s="772">
        <f t="shared" ref="AR122:AX122" si="189">IF(AR22="NO","-",AR22/$AP22-1)</f>
        <v>-6.2721086009565052E-3</v>
      </c>
      <c r="AS122" s="772">
        <f t="shared" si="189"/>
        <v>-7.7754790871881196E-3</v>
      </c>
      <c r="AT122" s="328">
        <f t="shared" si="189"/>
        <v>-0.25445277839606628</v>
      </c>
      <c r="AU122" s="328">
        <f t="shared" si="189"/>
        <v>-0.29792598292987404</v>
      </c>
      <c r="AV122" s="328">
        <f t="shared" si="189"/>
        <v>-0.29936135972053768</v>
      </c>
      <c r="AW122" s="328">
        <f t="shared" si="189"/>
        <v>-0.39020933230036059</v>
      </c>
      <c r="AX122" s="328">
        <f t="shared" si="189"/>
        <v>-0.55912993315009007</v>
      </c>
      <c r="AY122" s="328">
        <f t="shared" ref="AY122:BB122" si="190">IF(AY22="NO","-",AY22/$AP22-1)</f>
        <v>-0.91212488159059424</v>
      </c>
      <c r="AZ122" s="312" t="str">
        <f t="shared" si="190"/>
        <v>-</v>
      </c>
      <c r="BA122" s="312" t="str">
        <f t="shared" si="190"/>
        <v>-</v>
      </c>
      <c r="BB122" s="312" t="str">
        <f t="shared" si="190"/>
        <v>-</v>
      </c>
      <c r="BC122" s="312" t="str">
        <f t="shared" ref="BC122:BE122" si="191">IF(BC22="NO","-",BC22/$AP22-1)</f>
        <v>-</v>
      </c>
      <c r="BD122" s="312" t="str">
        <f t="shared" si="191"/>
        <v>-</v>
      </c>
      <c r="BE122" s="312" t="str">
        <f t="shared" si="191"/>
        <v>-</v>
      </c>
    </row>
    <row r="123" spans="23:60" ht="14.25" customHeight="1">
      <c r="W123" s="1"/>
      <c r="X123" s="430" t="s">
        <v>143</v>
      </c>
      <c r="Y123" s="431"/>
      <c r="Z123" s="306"/>
      <c r="AA123" s="307"/>
      <c r="AB123" s="307"/>
      <c r="AC123" s="307"/>
      <c r="AD123" s="307"/>
      <c r="AE123" s="307"/>
      <c r="AF123" s="307"/>
      <c r="AG123" s="307"/>
      <c r="AH123" s="307"/>
      <c r="AI123" s="307"/>
      <c r="AJ123" s="307"/>
      <c r="AK123" s="307"/>
      <c r="AL123" s="307"/>
      <c r="AM123" s="307"/>
      <c r="AN123" s="307"/>
      <c r="AO123" s="307"/>
      <c r="AP123" s="820">
        <f t="shared" ref="AP123:BA123" si="192">AP23/$AP23-1</f>
        <v>0</v>
      </c>
      <c r="AQ123" s="774">
        <f t="shared" si="192"/>
        <v>3.4810148218546999E-2</v>
      </c>
      <c r="AR123" s="774">
        <f t="shared" si="192"/>
        <v>-6.3240530351367896E-2</v>
      </c>
      <c r="AS123" s="774">
        <f t="shared" si="192"/>
        <v>-0.17333001799973091</v>
      </c>
      <c r="AT123" s="774">
        <f t="shared" si="192"/>
        <v>-0.51580638831159886</v>
      </c>
      <c r="AU123" s="774">
        <f t="shared" si="192"/>
        <v>-0.52031098955790833</v>
      </c>
      <c r="AV123" s="774">
        <f t="shared" si="192"/>
        <v>-0.55518704301239929</v>
      </c>
      <c r="AW123" s="774">
        <f t="shared" si="192"/>
        <v>-0.55777944878903707</v>
      </c>
      <c r="AX123" s="774">
        <f t="shared" si="192"/>
        <v>-0.58404702507090545</v>
      </c>
      <c r="AY123" s="774">
        <f t="shared" si="192"/>
        <v>-0.59131911205620924</v>
      </c>
      <c r="AZ123" s="774">
        <f t="shared" si="192"/>
        <v>-0.57397388132431149</v>
      </c>
      <c r="BA123" s="774">
        <f t="shared" si="192"/>
        <v>-0.55720730700081067</v>
      </c>
      <c r="BB123" s="774">
        <f t="shared" ref="BB123:BE123" si="193">BB23/$AP23-1</f>
        <v>-0.57745009547935822</v>
      </c>
      <c r="BC123" s="314">
        <f t="shared" si="193"/>
        <v>-1</v>
      </c>
      <c r="BD123" s="314">
        <f t="shared" si="193"/>
        <v>-1</v>
      </c>
      <c r="BE123" s="314">
        <f t="shared" si="193"/>
        <v>-1</v>
      </c>
    </row>
    <row r="124" spans="23:60">
      <c r="W124" s="1"/>
      <c r="X124" s="432"/>
      <c r="Y124" s="342" t="s">
        <v>341</v>
      </c>
      <c r="Z124" s="117"/>
      <c r="AA124" s="123"/>
      <c r="AB124" s="123"/>
      <c r="AC124" s="123"/>
      <c r="AD124" s="123"/>
      <c r="AE124" s="123"/>
      <c r="AF124" s="123"/>
      <c r="AG124" s="123"/>
      <c r="AH124" s="123"/>
      <c r="AI124" s="123"/>
      <c r="AJ124" s="123"/>
      <c r="AK124" s="123"/>
      <c r="AL124" s="123"/>
      <c r="AM124" s="123"/>
      <c r="AN124" s="123"/>
      <c r="AO124" s="123"/>
      <c r="AP124" s="770">
        <f t="shared" si="176"/>
        <v>0</v>
      </c>
      <c r="AQ124" s="328">
        <f t="shared" si="176"/>
        <v>1.6715090367854568E-2</v>
      </c>
      <c r="AR124" s="772">
        <f t="shared" ref="AR124:AX124" si="194">IF(AR24="NO","-",AR24/$AP24-1)</f>
        <v>8.2994279884713862E-3</v>
      </c>
      <c r="AS124" s="772">
        <f t="shared" si="194"/>
        <v>6.7147542942547211E-3</v>
      </c>
      <c r="AT124" s="772">
        <f t="shared" si="194"/>
        <v>-3.1345769308760429E-3</v>
      </c>
      <c r="AU124" s="328">
        <f t="shared" si="194"/>
        <v>-4.8795186579633332E-2</v>
      </c>
      <c r="AV124" s="328">
        <f t="shared" si="194"/>
        <v>-4.0740208364936192E-2</v>
      </c>
      <c r="AW124" s="328">
        <f t="shared" si="194"/>
        <v>-1.475938782498043E-2</v>
      </c>
      <c r="AX124" s="328">
        <f t="shared" si="194"/>
        <v>-1.3801673721893226E-2</v>
      </c>
      <c r="AY124" s="328">
        <f t="shared" ref="AY124:BB124" si="195">IF(AY24="NO","-",AY24/$AP24-1)</f>
        <v>-1.5862083308013308E-2</v>
      </c>
      <c r="AZ124" s="328">
        <f t="shared" si="195"/>
        <v>2.2616904682952743E-2</v>
      </c>
      <c r="BA124" s="772">
        <f t="shared" si="195"/>
        <v>1.0444116131593795E-3</v>
      </c>
      <c r="BB124" s="772">
        <f t="shared" si="195"/>
        <v>-1.9363067133474354E-3</v>
      </c>
      <c r="BC124" s="312" t="str">
        <f t="shared" ref="BC124:BE124" si="196">IF(BC24="NO","-",BC24/$AP24-1)</f>
        <v>-</v>
      </c>
      <c r="BD124" s="312" t="str">
        <f t="shared" si="196"/>
        <v>-</v>
      </c>
      <c r="BE124" s="312" t="str">
        <f t="shared" si="196"/>
        <v>-</v>
      </c>
    </row>
    <row r="125" spans="23:60">
      <c r="W125" s="1"/>
      <c r="X125" s="432"/>
      <c r="Y125" s="344" t="s">
        <v>342</v>
      </c>
      <c r="Z125" s="112"/>
      <c r="AA125" s="122"/>
      <c r="AB125" s="122"/>
      <c r="AC125" s="122"/>
      <c r="AD125" s="122"/>
      <c r="AE125" s="122"/>
      <c r="AF125" s="122"/>
      <c r="AG125" s="122"/>
      <c r="AH125" s="122"/>
      <c r="AI125" s="122"/>
      <c r="AJ125" s="122"/>
      <c r="AK125" s="122"/>
      <c r="AL125" s="122"/>
      <c r="AM125" s="122"/>
      <c r="AN125" s="122"/>
      <c r="AO125" s="122"/>
      <c r="AP125" s="770">
        <f t="shared" si="176"/>
        <v>0</v>
      </c>
      <c r="AQ125" s="328">
        <f t="shared" si="176"/>
        <v>7.5074113475554149E-2</v>
      </c>
      <c r="AR125" s="328">
        <f t="shared" ref="AR125:AX125" si="197">IF(AR25="NO","-",AR25/$AP25-1)</f>
        <v>-2.1641691707034116E-2</v>
      </c>
      <c r="AS125" s="328">
        <f t="shared" si="197"/>
        <v>-7.928524380814217E-2</v>
      </c>
      <c r="AT125" s="328">
        <f t="shared" si="197"/>
        <v>-0.20932721404396026</v>
      </c>
      <c r="AU125" s="328">
        <f t="shared" si="197"/>
        <v>-0.30819114329383046</v>
      </c>
      <c r="AV125" s="328">
        <f t="shared" si="197"/>
        <v>-0.21439715913369728</v>
      </c>
      <c r="AW125" s="328">
        <f t="shared" si="197"/>
        <v>-0.20070830739140655</v>
      </c>
      <c r="AX125" s="328">
        <f t="shared" si="197"/>
        <v>-0.28537639039001439</v>
      </c>
      <c r="AY125" s="328">
        <f t="shared" ref="AY125:BB125" si="198">IF(AY25="NO","-",AY25/$AP25-1)</f>
        <v>-0.33100589619764709</v>
      </c>
      <c r="AZ125" s="328">
        <f t="shared" si="198"/>
        <v>-0.3216771972325303</v>
      </c>
      <c r="BA125" s="328">
        <f t="shared" si="198"/>
        <v>-0.27133264249144295</v>
      </c>
      <c r="BB125" s="328">
        <f t="shared" si="198"/>
        <v>-0.31072611583869947</v>
      </c>
      <c r="BC125" s="312" t="str">
        <f t="shared" ref="BC125:BE125" si="199">IF(BC25="NO","-",BC25/$AP25-1)</f>
        <v>-</v>
      </c>
      <c r="BD125" s="312" t="str">
        <f t="shared" si="199"/>
        <v>-</v>
      </c>
      <c r="BE125" s="312" t="str">
        <f t="shared" si="199"/>
        <v>-</v>
      </c>
    </row>
    <row r="126" spans="23:60">
      <c r="W126" s="1"/>
      <c r="X126" s="432"/>
      <c r="Y126" s="405" t="s">
        <v>335</v>
      </c>
      <c r="Z126" s="112"/>
      <c r="AA126" s="122"/>
      <c r="AB126" s="122"/>
      <c r="AC126" s="122"/>
      <c r="AD126" s="122"/>
      <c r="AE126" s="122"/>
      <c r="AF126" s="122"/>
      <c r="AG126" s="122"/>
      <c r="AH126" s="122"/>
      <c r="AI126" s="122"/>
      <c r="AJ126" s="122"/>
      <c r="AK126" s="122"/>
      <c r="AL126" s="122"/>
      <c r="AM126" s="122"/>
      <c r="AN126" s="122"/>
      <c r="AO126" s="122"/>
      <c r="AP126" s="770">
        <f t="shared" si="176"/>
        <v>0</v>
      </c>
      <c r="AQ126" s="328">
        <f t="shared" si="176"/>
        <v>-5.7224894604820942E-2</v>
      </c>
      <c r="AR126" s="328">
        <f t="shared" ref="AR126:AX126" si="200">IF(AR26="NO","-",AR26/$AP26-1)</f>
        <v>-5.8730107983074431E-2</v>
      </c>
      <c r="AS126" s="328">
        <f t="shared" si="200"/>
        <v>-0.43621895929443333</v>
      </c>
      <c r="AT126" s="328">
        <f t="shared" si="200"/>
        <v>-0.79348679827634916</v>
      </c>
      <c r="AU126" s="328">
        <f t="shared" si="200"/>
        <v>-0.7339490422194207</v>
      </c>
      <c r="AV126" s="328">
        <f t="shared" si="200"/>
        <v>-0.83478943862107935</v>
      </c>
      <c r="AW126" s="328">
        <f t="shared" si="200"/>
        <v>-0.83478943862107935</v>
      </c>
      <c r="AX126" s="328">
        <f t="shared" si="200"/>
        <v>-0.8554407587934445</v>
      </c>
      <c r="AY126" s="328">
        <f t="shared" ref="AY126:BB126" si="201">IF(AY26="NO","-",AY26/$AP26-1)</f>
        <v>-0.83478943862107935</v>
      </c>
      <c r="AZ126" s="328">
        <f t="shared" si="201"/>
        <v>-0.79348679827634916</v>
      </c>
      <c r="BA126" s="328">
        <f t="shared" si="201"/>
        <v>-0.71501178162136192</v>
      </c>
      <c r="BB126" s="328">
        <f t="shared" si="201"/>
        <v>-0.77696574213845704</v>
      </c>
      <c r="BC126" s="312" t="str">
        <f t="shared" ref="BC126:BE126" si="202">IF(BC26="NO","-",BC26/$AP26-1)</f>
        <v>-</v>
      </c>
      <c r="BD126" s="312" t="str">
        <f t="shared" si="202"/>
        <v>-</v>
      </c>
      <c r="BE126" s="312" t="str">
        <f t="shared" si="202"/>
        <v>-</v>
      </c>
    </row>
    <row r="127" spans="23:60">
      <c r="W127" s="1"/>
      <c r="X127" s="432"/>
      <c r="Y127" s="405" t="s">
        <v>330</v>
      </c>
      <c r="Z127" s="112"/>
      <c r="AA127" s="122"/>
      <c r="AB127" s="122"/>
      <c r="AC127" s="122"/>
      <c r="AD127" s="122"/>
      <c r="AE127" s="122"/>
      <c r="AF127" s="122"/>
      <c r="AG127" s="122"/>
      <c r="AH127" s="122"/>
      <c r="AI127" s="122"/>
      <c r="AJ127" s="122"/>
      <c r="AK127" s="122"/>
      <c r="AL127" s="122"/>
      <c r="AM127" s="122"/>
      <c r="AN127" s="122"/>
      <c r="AO127" s="122"/>
      <c r="AP127" s="770">
        <f t="shared" si="176"/>
        <v>0</v>
      </c>
      <c r="AQ127" s="328">
        <f t="shared" si="176"/>
        <v>-0.14226886379615145</v>
      </c>
      <c r="AR127" s="328">
        <f t="shared" ref="AR127:AX127" si="203">IF(AR27="NO","-",AR27/$AP27-1)</f>
        <v>-0.20289204909198622</v>
      </c>
      <c r="AS127" s="328">
        <f t="shared" si="203"/>
        <v>-0.39168157816411198</v>
      </c>
      <c r="AT127" s="328">
        <f t="shared" si="203"/>
        <v>-0.60955176935752886</v>
      </c>
      <c r="AU127" s="328">
        <f t="shared" si="203"/>
        <v>-0.58388910182232712</v>
      </c>
      <c r="AV127" s="328">
        <f t="shared" si="203"/>
        <v>-0.63625516622608536</v>
      </c>
      <c r="AW127" s="328">
        <f t="shared" si="203"/>
        <v>-0.66023111610870622</v>
      </c>
      <c r="AX127" s="328">
        <f t="shared" si="203"/>
        <v>-0.66408389676637203</v>
      </c>
      <c r="AY127" s="328">
        <f t="shared" ref="AY127:BB127" si="204">IF(AY27="NO","-",AY27/$AP27-1)</f>
        <v>-0.67650353567093546</v>
      </c>
      <c r="AZ127" s="328">
        <f t="shared" si="204"/>
        <v>-0.65944163219257579</v>
      </c>
      <c r="BA127" s="328">
        <f t="shared" si="204"/>
        <v>-0.64430943402270979</v>
      </c>
      <c r="BB127" s="328">
        <f t="shared" si="204"/>
        <v>-0.62987053030259754</v>
      </c>
      <c r="BC127" s="312" t="str">
        <f t="shared" ref="BC127:BE127" si="205">IF(BC27="NO","-",BC27/$AP27-1)</f>
        <v>-</v>
      </c>
      <c r="BD127" s="312" t="str">
        <f t="shared" si="205"/>
        <v>-</v>
      </c>
      <c r="BE127" s="312" t="str">
        <f t="shared" si="205"/>
        <v>-</v>
      </c>
    </row>
    <row r="128" spans="23:60">
      <c r="W128" s="1"/>
      <c r="X128" s="432"/>
      <c r="Y128" s="342" t="s">
        <v>334</v>
      </c>
      <c r="Z128" s="118"/>
      <c r="AA128" s="122"/>
      <c r="AB128" s="122"/>
      <c r="AC128" s="122"/>
      <c r="AD128" s="122"/>
      <c r="AE128" s="122"/>
      <c r="AF128" s="122"/>
      <c r="AG128" s="122"/>
      <c r="AH128" s="122"/>
      <c r="AI128" s="122"/>
      <c r="AJ128" s="122"/>
      <c r="AK128" s="122"/>
      <c r="AL128" s="122"/>
      <c r="AM128" s="122"/>
      <c r="AN128" s="122"/>
      <c r="AO128" s="122"/>
      <c r="AP128" s="770">
        <f t="shared" si="176"/>
        <v>0</v>
      </c>
      <c r="AQ128" s="328">
        <f t="shared" si="176"/>
        <v>-0.19574967479899819</v>
      </c>
      <c r="AR128" s="328">
        <f t="shared" ref="AR128:AX128" si="206">IF(AR28="NO","-",AR28/$AP28-1)</f>
        <v>-0.48647154102030066</v>
      </c>
      <c r="AS128" s="328">
        <f t="shared" si="206"/>
        <v>-0.58423518171818034</v>
      </c>
      <c r="AT128" s="328">
        <f t="shared" si="206"/>
        <v>-0.71986414753223138</v>
      </c>
      <c r="AU128" s="328">
        <f t="shared" si="206"/>
        <v>-0.6222392510690119</v>
      </c>
      <c r="AV128" s="328">
        <f t="shared" si="206"/>
        <v>-0.72192761164081198</v>
      </c>
      <c r="AW128" s="328">
        <f t="shared" si="206"/>
        <v>-0.75827897748502004</v>
      </c>
      <c r="AX128" s="328">
        <f t="shared" si="206"/>
        <v>-0.76137494291684549</v>
      </c>
      <c r="AY128" s="328">
        <f t="shared" ref="AY128:BB128" si="207">IF(AY28="NO","-",AY28/$AP28-1)</f>
        <v>-0.73155268486869729</v>
      </c>
      <c r="AZ128" s="328">
        <f t="shared" si="207"/>
        <v>-0.73129407511451217</v>
      </c>
      <c r="BA128" s="328">
        <f t="shared" si="207"/>
        <v>-0.77998559977485349</v>
      </c>
      <c r="BB128" s="328">
        <f t="shared" si="207"/>
        <v>-0.77146429535170136</v>
      </c>
      <c r="BC128" s="312" t="str">
        <f t="shared" ref="BC128:BE128" si="208">IF(BC28="NO","-",BC28/$AP28-1)</f>
        <v>-</v>
      </c>
      <c r="BD128" s="312" t="str">
        <f t="shared" si="208"/>
        <v>-</v>
      </c>
      <c r="BE128" s="312" t="str">
        <f t="shared" si="208"/>
        <v>-</v>
      </c>
    </row>
    <row r="129" spans="2:61" ht="14.25" customHeight="1">
      <c r="W129" s="1"/>
      <c r="X129" s="433"/>
      <c r="Y129" s="342" t="s">
        <v>343</v>
      </c>
      <c r="Z129" s="112"/>
      <c r="AA129" s="122"/>
      <c r="AB129" s="122"/>
      <c r="AC129" s="122"/>
      <c r="AD129" s="122"/>
      <c r="AE129" s="122"/>
      <c r="AF129" s="122"/>
      <c r="AG129" s="122"/>
      <c r="AH129" s="122"/>
      <c r="AI129" s="122"/>
      <c r="AJ129" s="122"/>
      <c r="AK129" s="122"/>
      <c r="AL129" s="122"/>
      <c r="AM129" s="122"/>
      <c r="AN129" s="122"/>
      <c r="AO129" s="122"/>
      <c r="AP129" s="770">
        <f t="shared" si="176"/>
        <v>0</v>
      </c>
      <c r="AQ129" s="328">
        <f t="shared" si="176"/>
        <v>0.40122549019607878</v>
      </c>
      <c r="AR129" s="328">
        <f t="shared" ref="AR129:AX129" si="209">IF(AR29="NO","-",AR29/$AP29-1)</f>
        <v>0.22941176470588243</v>
      </c>
      <c r="AS129" s="328">
        <f t="shared" si="209"/>
        <v>0.32107843137254921</v>
      </c>
      <c r="AT129" s="328">
        <f t="shared" si="209"/>
        <v>-0.75</v>
      </c>
      <c r="AU129" s="328">
        <f t="shared" si="209"/>
        <v>-0.79656862745098034</v>
      </c>
      <c r="AV129" s="328">
        <f t="shared" si="209"/>
        <v>-0.85784313725490191</v>
      </c>
      <c r="AW129" s="328">
        <f t="shared" si="209"/>
        <v>-0.86764705882352944</v>
      </c>
      <c r="AX129" s="328">
        <f t="shared" si="209"/>
        <v>-0.90024509803921571</v>
      </c>
      <c r="AY129" s="328">
        <f t="shared" ref="AY129:BB129" si="210">IF(AY29="NO","-",AY29/$AP29-1)</f>
        <v>-0.93382352941176472</v>
      </c>
      <c r="AZ129" s="328">
        <f t="shared" si="210"/>
        <v>-0.94362745098039214</v>
      </c>
      <c r="BA129" s="328">
        <f t="shared" si="210"/>
        <v>-0.94578431488252157</v>
      </c>
      <c r="BB129" s="328">
        <f t="shared" si="210"/>
        <v>-0.95625000081810296</v>
      </c>
      <c r="BC129" s="312" t="str">
        <f t="shared" ref="BC129:BE129" si="211">IF(BC29="NO","-",BC29/$AP29-1)</f>
        <v>-</v>
      </c>
      <c r="BD129" s="312" t="str">
        <f t="shared" si="211"/>
        <v>-</v>
      </c>
      <c r="BE129" s="312" t="str">
        <f t="shared" si="211"/>
        <v>-</v>
      </c>
    </row>
    <row r="130" spans="2:61" ht="14.25" customHeight="1">
      <c r="W130" s="1"/>
      <c r="X130" s="378" t="s">
        <v>144</v>
      </c>
      <c r="Y130" s="434"/>
      <c r="Z130" s="304"/>
      <c r="AA130" s="305"/>
      <c r="AB130" s="305"/>
      <c r="AC130" s="305"/>
      <c r="AD130" s="305"/>
      <c r="AE130" s="305"/>
      <c r="AF130" s="305"/>
      <c r="AG130" s="305"/>
      <c r="AH130" s="305"/>
      <c r="AI130" s="305"/>
      <c r="AJ130" s="305"/>
      <c r="AK130" s="305"/>
      <c r="AL130" s="305"/>
      <c r="AM130" s="305"/>
      <c r="AN130" s="305"/>
      <c r="AO130" s="305"/>
      <c r="AP130" s="778">
        <f t="shared" ref="AP130:BA130" si="212">AP30/$AP30-1</f>
        <v>0</v>
      </c>
      <c r="AQ130" s="775">
        <f t="shared" si="212"/>
        <v>-4.7860599852782681E-2</v>
      </c>
      <c r="AR130" s="775">
        <f t="shared" si="212"/>
        <v>7.8168529141559695E-2</v>
      </c>
      <c r="AS130" s="778">
        <f t="shared" si="212"/>
        <v>6.3101241351533055E-3</v>
      </c>
      <c r="AT130" s="775">
        <f t="shared" si="212"/>
        <v>-7.9902902925055974E-2</v>
      </c>
      <c r="AU130" s="775">
        <f t="shared" si="212"/>
        <v>4.6195776949533363E-2</v>
      </c>
      <c r="AV130" s="775">
        <f t="shared" si="212"/>
        <v>0.22328972439760575</v>
      </c>
      <c r="AW130" s="775">
        <f t="shared" si="212"/>
        <v>2.724611105323671E-2</v>
      </c>
      <c r="AX130" s="775">
        <f t="shared" si="212"/>
        <v>9.8851290009758452E-2</v>
      </c>
      <c r="AY130" s="775">
        <f t="shared" si="212"/>
        <v>-0.23705434360720512</v>
      </c>
      <c r="AZ130" s="775">
        <f t="shared" si="212"/>
        <v>-0.61200609469852618</v>
      </c>
      <c r="BA130" s="775">
        <f t="shared" si="212"/>
        <v>-0.56892535061429195</v>
      </c>
      <c r="BB130" s="775">
        <f t="shared" ref="BB130:BE130" si="213">BB30/$AP30-1</f>
        <v>-0.69439478923548714</v>
      </c>
      <c r="BC130" s="315">
        <f t="shared" si="213"/>
        <v>-1</v>
      </c>
      <c r="BD130" s="315">
        <f t="shared" si="213"/>
        <v>-1</v>
      </c>
      <c r="BE130" s="315">
        <f t="shared" si="213"/>
        <v>-1</v>
      </c>
    </row>
    <row r="131" spans="2:61" ht="14.25" customHeight="1">
      <c r="W131" s="1"/>
      <c r="X131" s="378"/>
      <c r="Y131" s="405" t="s">
        <v>344</v>
      </c>
      <c r="Z131" s="117"/>
      <c r="AA131" s="123"/>
      <c r="AB131" s="123"/>
      <c r="AC131" s="123"/>
      <c r="AD131" s="123"/>
      <c r="AE131" s="123"/>
      <c r="AF131" s="123"/>
      <c r="AG131" s="123"/>
      <c r="AH131" s="123"/>
      <c r="AI131" s="123"/>
      <c r="AJ131" s="123"/>
      <c r="AK131" s="123"/>
      <c r="AL131" s="123"/>
      <c r="AM131" s="123"/>
      <c r="AN131" s="123"/>
      <c r="AO131" s="123"/>
      <c r="AP131" s="770">
        <f t="shared" si="176"/>
        <v>0</v>
      </c>
      <c r="AQ131" s="766">
        <f t="shared" si="176"/>
        <v>-9.4313453536754133E-2</v>
      </c>
      <c r="AR131" s="766">
        <f t="shared" ref="AR131:AX131" si="214">IF(AR31="NO","-",AR31/$AP31-1)</f>
        <v>-9.7087378640777766E-3</v>
      </c>
      <c r="AS131" s="766">
        <f t="shared" si="214"/>
        <v>-1.386962552011084E-2</v>
      </c>
      <c r="AT131" s="766">
        <f t="shared" si="214"/>
        <v>-7.3509015256587817E-2</v>
      </c>
      <c r="AU131" s="766">
        <f t="shared" si="214"/>
        <v>6.6574202496532564E-2</v>
      </c>
      <c r="AV131" s="766">
        <f t="shared" si="214"/>
        <v>0.29126213592233019</v>
      </c>
      <c r="AW131" s="766">
        <f t="shared" si="214"/>
        <v>5.9639389736476867E-2</v>
      </c>
      <c r="AX131" s="766">
        <f t="shared" si="214"/>
        <v>0.1983356449375866</v>
      </c>
      <c r="AY131" s="766">
        <f t="shared" ref="AY131:BB131" si="215">IF(AY31="NO","-",AY31/$AP31-1)</f>
        <v>-0.22211650485436885</v>
      </c>
      <c r="AZ131" s="766">
        <f t="shared" si="215"/>
        <v>-0.67406380027739243</v>
      </c>
      <c r="BA131" s="766">
        <f t="shared" si="215"/>
        <v>-0.6518723941543727</v>
      </c>
      <c r="BB131" s="766">
        <f t="shared" si="215"/>
        <v>-0.81123439316610679</v>
      </c>
      <c r="BC131" s="312" t="str">
        <f t="shared" ref="BC131:BE131" si="216">IF(BC31="NO","-",BC31/$AP31-1)</f>
        <v>-</v>
      </c>
      <c r="BD131" s="312" t="str">
        <f t="shared" si="216"/>
        <v>-</v>
      </c>
      <c r="BE131" s="312" t="str">
        <f t="shared" si="216"/>
        <v>-</v>
      </c>
    </row>
    <row r="132" spans="2:61">
      <c r="W132" s="1"/>
      <c r="X132" s="378"/>
      <c r="Y132" s="405" t="s">
        <v>330</v>
      </c>
      <c r="Z132" s="117"/>
      <c r="AA132" s="123"/>
      <c r="AB132" s="123"/>
      <c r="AC132" s="123"/>
      <c r="AD132" s="123"/>
      <c r="AE132" s="123"/>
      <c r="AF132" s="123"/>
      <c r="AG132" s="123"/>
      <c r="AH132" s="123"/>
      <c r="AI132" s="123"/>
      <c r="AJ132" s="123"/>
      <c r="AK132" s="123"/>
      <c r="AL132" s="123"/>
      <c r="AM132" s="123"/>
      <c r="AN132" s="123"/>
      <c r="AO132" s="123"/>
      <c r="AP132" s="770">
        <f t="shared" si="176"/>
        <v>0</v>
      </c>
      <c r="AQ132" s="766">
        <f t="shared" si="176"/>
        <v>0.19945856843650289</v>
      </c>
      <c r="AR132" s="766">
        <f t="shared" ref="AR132:AX132" si="217">IF(AR32="NO","-",AR32/$AP32-1)</f>
        <v>0.52236892475606078</v>
      </c>
      <c r="AS132" s="766">
        <f t="shared" si="217"/>
        <v>0.41140309748538062</v>
      </c>
      <c r="AT132" s="766">
        <f t="shared" si="217"/>
        <v>0.13097747283901939</v>
      </c>
      <c r="AU132" s="766">
        <f t="shared" si="217"/>
        <v>0.184139003798796</v>
      </c>
      <c r="AV132" s="766">
        <f t="shared" si="217"/>
        <v>8.5592168820787906E-2</v>
      </c>
      <c r="AW132" s="766">
        <f t="shared" si="217"/>
        <v>9.9309630218295419E-2</v>
      </c>
      <c r="AX132" s="766">
        <f t="shared" si="217"/>
        <v>-0.31832646845279911</v>
      </c>
      <c r="AY132" s="766">
        <f t="shared" ref="AY132:BB132" si="218">IF(AY32="NO","-",AY32/$AP32-1)</f>
        <v>-0.18026485684437044</v>
      </c>
      <c r="AZ132" s="766">
        <f t="shared" si="218"/>
        <v>-0.1017495518781184</v>
      </c>
      <c r="BA132" s="766">
        <f t="shared" si="218"/>
        <v>0.1370023535168392</v>
      </c>
      <c r="BB132" s="766">
        <f t="shared" si="218"/>
        <v>0.20306791449971939</v>
      </c>
      <c r="BC132" s="312" t="str">
        <f t="shared" ref="BC132:BE132" si="219">IF(BC32="NO","-",BC32/$AP32-1)</f>
        <v>-</v>
      </c>
      <c r="BD132" s="312" t="str">
        <f t="shared" si="219"/>
        <v>-</v>
      </c>
      <c r="BE132" s="312" t="str">
        <f t="shared" si="219"/>
        <v>-</v>
      </c>
    </row>
    <row r="133" spans="2:61" ht="15" thickBot="1">
      <c r="W133" s="1"/>
      <c r="X133" s="378"/>
      <c r="Y133" s="343" t="s">
        <v>334</v>
      </c>
      <c r="Z133" s="119"/>
      <c r="AA133" s="124"/>
      <c r="AB133" s="124"/>
      <c r="AC133" s="124"/>
      <c r="AD133" s="124"/>
      <c r="AE133" s="124"/>
      <c r="AF133" s="124"/>
      <c r="AG133" s="124"/>
      <c r="AH133" s="124"/>
      <c r="AI133" s="124"/>
      <c r="AJ133" s="124"/>
      <c r="AK133" s="124"/>
      <c r="AL133" s="124"/>
      <c r="AM133" s="124"/>
      <c r="AN133" s="124"/>
      <c r="AO133" s="124"/>
      <c r="AP133" s="821">
        <f t="shared" si="176"/>
        <v>0</v>
      </c>
      <c r="AQ133" s="776">
        <f t="shared" si="176"/>
        <v>0.20399019801328855</v>
      </c>
      <c r="AR133" s="776">
        <f t="shared" ref="AR133:AX133" si="220">IF(AR33="NO","-",AR33/$AP33-1)</f>
        <v>0.60859526393940389</v>
      </c>
      <c r="AS133" s="776">
        <f t="shared" si="220"/>
        <v>-0.56329750939893575</v>
      </c>
      <c r="AT133" s="776">
        <f t="shared" si="220"/>
        <v>-0.67328958103377234</v>
      </c>
      <c r="AU133" s="776">
        <f t="shared" si="220"/>
        <v>-0.62647248536280509</v>
      </c>
      <c r="AV133" s="776">
        <f t="shared" si="220"/>
        <v>-0.65666781790671669</v>
      </c>
      <c r="AW133" s="776">
        <f t="shared" si="220"/>
        <v>-0.70620173014933241</v>
      </c>
      <c r="AX133" s="776">
        <f t="shared" si="220"/>
        <v>-0.69712259061903825</v>
      </c>
      <c r="AY133" s="776">
        <f t="shared" ref="AY133:BB133" si="221">IF(AY33="NO","-",AY33/$AP33-1)</f>
        <v>-0.62901779488191578</v>
      </c>
      <c r="AZ133" s="776">
        <f t="shared" si="221"/>
        <v>-0.68584210249325694</v>
      </c>
      <c r="BA133" s="776">
        <f t="shared" si="221"/>
        <v>-0.72216610749292809</v>
      </c>
      <c r="BB133" s="776">
        <f t="shared" si="221"/>
        <v>-0.68917627129794101</v>
      </c>
      <c r="BC133" s="321" t="str">
        <f t="shared" ref="BC133:BE133" si="222">IF(BC33="NO","-",BC33/$AP33-1)</f>
        <v>-</v>
      </c>
      <c r="BD133" s="321" t="str">
        <f t="shared" si="222"/>
        <v>-</v>
      </c>
      <c r="BE133" s="321" t="str">
        <f t="shared" si="222"/>
        <v>-</v>
      </c>
    </row>
    <row r="134" spans="2:61" ht="15" thickTop="1">
      <c r="B134" s="1" t="s">
        <v>17</v>
      </c>
      <c r="W134" s="1"/>
      <c r="X134" s="205" t="s">
        <v>347</v>
      </c>
      <c r="Y134" s="436"/>
      <c r="Z134" s="116"/>
      <c r="AA134" s="64"/>
      <c r="AB134" s="64"/>
      <c r="AC134" s="64"/>
      <c r="AD134" s="64"/>
      <c r="AE134" s="64"/>
      <c r="AF134" s="64"/>
      <c r="AG134" s="64"/>
      <c r="AH134" s="64"/>
      <c r="AI134" s="64"/>
      <c r="AJ134" s="64"/>
      <c r="AK134" s="64"/>
      <c r="AL134" s="64"/>
      <c r="AM134" s="64"/>
      <c r="AN134" s="64"/>
      <c r="AO134" s="64"/>
      <c r="AP134" s="822">
        <f t="shared" ref="AP134:BA134" si="223">AP34/$AP34-1</f>
        <v>0</v>
      </c>
      <c r="AQ134" s="777">
        <f t="shared" si="223"/>
        <v>8.3283923372469593E-2</v>
      </c>
      <c r="AR134" s="777">
        <f t="shared" si="223"/>
        <v>0.10792536800303765</v>
      </c>
      <c r="AS134" s="777">
        <f t="shared" si="223"/>
        <v>9.8697077553744794E-2</v>
      </c>
      <c r="AT134" s="777">
        <f t="shared" si="223"/>
        <v>3.0614029967470202E-2</v>
      </c>
      <c r="AU134" s="777">
        <f t="shared" si="223"/>
        <v>0.12848023178403634</v>
      </c>
      <c r="AV134" s="777">
        <f t="shared" si="223"/>
        <v>0.21285500298966054</v>
      </c>
      <c r="AW134" s="777">
        <f t="shared" si="223"/>
        <v>0.30796304608721248</v>
      </c>
      <c r="AX134" s="777">
        <f t="shared" si="223"/>
        <v>0.39970500673976939</v>
      </c>
      <c r="AY134" s="777">
        <f t="shared" si="223"/>
        <v>0.51504413827701967</v>
      </c>
      <c r="AZ134" s="777">
        <f t="shared" si="223"/>
        <v>0.62100074003712336</v>
      </c>
      <c r="BA134" s="777">
        <f t="shared" si="223"/>
        <v>0.74603253979328987</v>
      </c>
      <c r="BB134" s="777">
        <f t="shared" ref="BB134:BE134" si="224">BB34/$AP34-1</f>
        <v>0.85595833469267468</v>
      </c>
      <c r="BC134" s="316">
        <f t="shared" si="224"/>
        <v>-1</v>
      </c>
      <c r="BD134" s="316">
        <f t="shared" si="224"/>
        <v>-1</v>
      </c>
      <c r="BE134" s="316">
        <f t="shared" si="224"/>
        <v>-1</v>
      </c>
      <c r="BG134" s="52"/>
      <c r="BH134" s="52"/>
      <c r="BI134" s="52"/>
    </row>
    <row r="135" spans="2:61" s="81" customFormat="1" ht="17.100000000000001" customHeight="1">
      <c r="X135" s="108"/>
      <c r="Y135" s="108"/>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E135" s="109"/>
      <c r="BG135" s="110"/>
      <c r="BH135" s="110"/>
      <c r="BI135" s="110"/>
    </row>
    <row r="136" spans="2:61">
      <c r="W136" s="1"/>
      <c r="X136" s="1" t="s">
        <v>351</v>
      </c>
    </row>
    <row r="137" spans="2:61">
      <c r="W137" s="1"/>
      <c r="X137" s="420"/>
      <c r="Y137" s="421"/>
      <c r="Z137" s="91"/>
      <c r="AA137" s="65">
        <v>1990</v>
      </c>
      <c r="AB137" s="65">
        <f>AA137+1</f>
        <v>1991</v>
      </c>
      <c r="AC137" s="65">
        <f>AB137+1</f>
        <v>1992</v>
      </c>
      <c r="AD137" s="65">
        <f>AC137+1</f>
        <v>1993</v>
      </c>
      <c r="AE137" s="65">
        <f>AD137+1</f>
        <v>1994</v>
      </c>
      <c r="AF137" s="65">
        <v>1995</v>
      </c>
      <c r="AG137" s="65">
        <f t="shared" ref="AG137:BA137" si="225">AF137+1</f>
        <v>1996</v>
      </c>
      <c r="AH137" s="65">
        <f t="shared" si="225"/>
        <v>1997</v>
      </c>
      <c r="AI137" s="65">
        <f t="shared" si="225"/>
        <v>1998</v>
      </c>
      <c r="AJ137" s="65">
        <f t="shared" si="225"/>
        <v>1999</v>
      </c>
      <c r="AK137" s="65">
        <f t="shared" si="225"/>
        <v>2000</v>
      </c>
      <c r="AL137" s="65">
        <f t="shared" si="225"/>
        <v>2001</v>
      </c>
      <c r="AM137" s="65">
        <f t="shared" si="225"/>
        <v>2002</v>
      </c>
      <c r="AN137" s="65">
        <f t="shared" si="225"/>
        <v>2003</v>
      </c>
      <c r="AO137" s="65">
        <f t="shared" si="225"/>
        <v>2004</v>
      </c>
      <c r="AP137" s="65">
        <f t="shared" si="225"/>
        <v>2005</v>
      </c>
      <c r="AQ137" s="65">
        <f t="shared" si="225"/>
        <v>2006</v>
      </c>
      <c r="AR137" s="65">
        <f t="shared" si="225"/>
        <v>2007</v>
      </c>
      <c r="AS137" s="65">
        <f t="shared" si="225"/>
        <v>2008</v>
      </c>
      <c r="AT137" s="65">
        <f t="shared" si="225"/>
        <v>2009</v>
      </c>
      <c r="AU137" s="65">
        <f t="shared" si="225"/>
        <v>2010</v>
      </c>
      <c r="AV137" s="65">
        <f t="shared" si="225"/>
        <v>2011</v>
      </c>
      <c r="AW137" s="65">
        <f t="shared" si="225"/>
        <v>2012</v>
      </c>
      <c r="AX137" s="65">
        <f t="shared" si="225"/>
        <v>2013</v>
      </c>
      <c r="AY137" s="65">
        <f t="shared" si="225"/>
        <v>2014</v>
      </c>
      <c r="AZ137" s="65">
        <f t="shared" si="225"/>
        <v>2015</v>
      </c>
      <c r="BA137" s="65">
        <f t="shared" si="225"/>
        <v>2016</v>
      </c>
      <c r="BB137" s="65">
        <f>BA137+1</f>
        <v>2017</v>
      </c>
      <c r="BC137" s="65">
        <f>BB137+1</f>
        <v>2018</v>
      </c>
      <c r="BD137" s="65">
        <f>BC137+1</f>
        <v>2019</v>
      </c>
      <c r="BE137" s="65">
        <f>BD137+1</f>
        <v>2020</v>
      </c>
    </row>
    <row r="138" spans="2:61">
      <c r="W138" s="1"/>
      <c r="X138" s="393" t="s">
        <v>15</v>
      </c>
      <c r="Y138" s="377"/>
      <c r="Z138" s="103"/>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782">
        <f t="shared" ref="AX138:BA138" si="226">AX5/$AX5-1</f>
        <v>0</v>
      </c>
      <c r="AY138" s="773">
        <f t="shared" si="226"/>
        <v>0.11438587032884451</v>
      </c>
      <c r="AZ138" s="773">
        <f t="shared" si="226"/>
        <v>0.22271800275741405</v>
      </c>
      <c r="BA138" s="773">
        <f t="shared" si="226"/>
        <v>0.32481566271758111</v>
      </c>
      <c r="BB138" s="773">
        <f t="shared" ref="BB138:BE138" si="227">BB5/$AX5-1</f>
        <v>0.42512744891282872</v>
      </c>
      <c r="BC138" s="311">
        <f t="shared" si="227"/>
        <v>-1</v>
      </c>
      <c r="BD138" s="311">
        <f t="shared" si="227"/>
        <v>-1</v>
      </c>
      <c r="BE138" s="311">
        <f t="shared" si="227"/>
        <v>-1</v>
      </c>
      <c r="BI138" s="52"/>
    </row>
    <row r="139" spans="2:61">
      <c r="W139" s="1"/>
      <c r="X139" s="422"/>
      <c r="Y139" s="344" t="s">
        <v>326</v>
      </c>
      <c r="Z139" s="187"/>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772">
        <f t="shared" ref="AX139:BE139" si="228">IF(AX6="NO","-",AX6/$AX6-1)</f>
        <v>0</v>
      </c>
      <c r="AY139" s="328">
        <f t="shared" si="228"/>
        <v>0.12160603808405401</v>
      </c>
      <c r="AZ139" s="328">
        <f t="shared" si="228"/>
        <v>0.23665642404563259</v>
      </c>
      <c r="BA139" s="328">
        <f t="shared" si="228"/>
        <v>0.34109261295314597</v>
      </c>
      <c r="BB139" s="328">
        <f t="shared" si="228"/>
        <v>0.44668493998537073</v>
      </c>
      <c r="BC139" s="312" t="str">
        <f t="shared" si="228"/>
        <v>-</v>
      </c>
      <c r="BD139" s="312" t="str">
        <f t="shared" si="228"/>
        <v>-</v>
      </c>
      <c r="BE139" s="312" t="str">
        <f t="shared" si="228"/>
        <v>-</v>
      </c>
      <c r="BG139" s="52"/>
    </row>
    <row r="140" spans="2:61">
      <c r="W140" s="1"/>
      <c r="X140" s="422"/>
      <c r="Y140" s="423" t="s">
        <v>327</v>
      </c>
      <c r="Z140" s="188"/>
      <c r="AA140" s="121"/>
      <c r="AB140" s="121"/>
      <c r="AC140" s="121"/>
      <c r="AD140" s="121"/>
      <c r="AE140" s="121"/>
      <c r="AF140" s="121"/>
      <c r="AG140" s="121"/>
      <c r="AH140" s="121"/>
      <c r="AI140" s="121"/>
      <c r="AJ140" s="121"/>
      <c r="AK140" s="121"/>
      <c r="AL140" s="121"/>
      <c r="AM140" s="121"/>
      <c r="AN140" s="121"/>
      <c r="AO140" s="121"/>
      <c r="AP140" s="121"/>
      <c r="AQ140" s="121"/>
      <c r="AR140" s="121"/>
      <c r="AS140" s="121"/>
      <c r="AT140" s="121"/>
      <c r="AU140" s="121"/>
      <c r="AV140" s="121"/>
      <c r="AW140" s="121"/>
      <c r="AX140" s="772">
        <f t="shared" ref="AX140:AY148" si="229">IF(AX7="NO","-",AX7/$AX7-1)</f>
        <v>0</v>
      </c>
      <c r="AY140" s="328">
        <f t="shared" si="229"/>
        <v>6.4436506456682974E-2</v>
      </c>
      <c r="AZ140" s="328">
        <f t="shared" ref="AZ140:BC140" si="230">IF(AZ7="NO","-",AZ7/$AX7-1)</f>
        <v>0.11415820309928182</v>
      </c>
      <c r="BA140" s="328">
        <f t="shared" si="230"/>
        <v>0.18915124594242294</v>
      </c>
      <c r="BB140" s="328">
        <f t="shared" si="230"/>
        <v>0.25661880459388642</v>
      </c>
      <c r="BC140" s="312" t="str">
        <f t="shared" si="230"/>
        <v>-</v>
      </c>
      <c r="BD140" s="312" t="str">
        <f t="shared" ref="BD140:BE140" si="231">IF(BD7="NO","-",BD7/$AX7-1)</f>
        <v>-</v>
      </c>
      <c r="BE140" s="312" t="str">
        <f t="shared" si="231"/>
        <v>-</v>
      </c>
      <c r="BG140" s="52"/>
    </row>
    <row r="141" spans="2:61">
      <c r="W141" s="1"/>
      <c r="X141" s="422"/>
      <c r="Y141" s="342" t="s">
        <v>328</v>
      </c>
      <c r="Z141" s="187"/>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772">
        <f t="shared" si="229"/>
        <v>0</v>
      </c>
      <c r="AY141" s="328">
        <f t="shared" si="229"/>
        <v>2.8723607133627205E-2</v>
      </c>
      <c r="AZ141" s="328">
        <f t="shared" ref="AZ141:BC141" si="232">IF(AZ8="NO","-",AZ8/$AX8-1)</f>
        <v>0.10356950002377374</v>
      </c>
      <c r="BA141" s="328">
        <f t="shared" si="232"/>
        <v>0.13458742699682436</v>
      </c>
      <c r="BB141" s="328">
        <f t="shared" si="232"/>
        <v>0.22654763822615376</v>
      </c>
      <c r="BC141" s="312" t="str">
        <f t="shared" si="232"/>
        <v>-</v>
      </c>
      <c r="BD141" s="312" t="str">
        <f t="shared" ref="BD141:BE141" si="233">IF(BD8="NO","-",BD8/$AX8-1)</f>
        <v>-</v>
      </c>
      <c r="BE141" s="312" t="str">
        <f t="shared" si="233"/>
        <v>-</v>
      </c>
      <c r="BG141" s="52"/>
      <c r="BH141" s="52"/>
    </row>
    <row r="142" spans="2:61">
      <c r="W142" s="1"/>
      <c r="X142" s="422"/>
      <c r="Y142" s="342" t="s">
        <v>329</v>
      </c>
      <c r="Z142" s="187"/>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772">
        <f t="shared" si="229"/>
        <v>0</v>
      </c>
      <c r="AY142" s="328">
        <f t="shared" si="229"/>
        <v>-0.23322506128378762</v>
      </c>
      <c r="AZ142" s="328">
        <f t="shared" ref="AZ142:BC142" si="234">IF(AZ9="NO","-",AZ9/$AX9-1)</f>
        <v>-0.36731081080277628</v>
      </c>
      <c r="BA142" s="328">
        <f t="shared" si="234"/>
        <v>0.13341956756223694</v>
      </c>
      <c r="BB142" s="328">
        <f t="shared" si="234"/>
        <v>-0.27603301795765578</v>
      </c>
      <c r="BC142" s="312" t="str">
        <f t="shared" si="234"/>
        <v>-</v>
      </c>
      <c r="BD142" s="312" t="str">
        <f t="shared" ref="BD142:BE142" si="235">IF(BD9="NO","-",BD9/$AX9-1)</f>
        <v>-</v>
      </c>
      <c r="BE142" s="312" t="str">
        <f t="shared" si="235"/>
        <v>-</v>
      </c>
      <c r="BG142" s="52"/>
    </row>
    <row r="143" spans="2:61">
      <c r="W143" s="1"/>
      <c r="X143" s="422"/>
      <c r="Y143" s="405" t="s">
        <v>330</v>
      </c>
      <c r="Z143" s="187"/>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772">
        <f t="shared" si="229"/>
        <v>0</v>
      </c>
      <c r="AY143" s="328">
        <f t="shared" si="229"/>
        <v>3.3441868327868329E-2</v>
      </c>
      <c r="AZ143" s="328">
        <f t="shared" ref="AZ143:BC143" si="236">IF(AZ10="NO","-",AZ10/$AX10-1)</f>
        <v>3.5159024803746108E-2</v>
      </c>
      <c r="BA143" s="328">
        <f t="shared" si="236"/>
        <v>7.4079224120157106E-2</v>
      </c>
      <c r="BB143" s="328">
        <f t="shared" si="236"/>
        <v>0.12711559478626921</v>
      </c>
      <c r="BC143" s="312" t="str">
        <f t="shared" si="236"/>
        <v>-</v>
      </c>
      <c r="BD143" s="312" t="str">
        <f t="shared" ref="BD143:BE143" si="237">IF(BD10="NO","-",BD10/$AX10-1)</f>
        <v>-</v>
      </c>
      <c r="BE143" s="312" t="str">
        <f t="shared" si="237"/>
        <v>-</v>
      </c>
    </row>
    <row r="144" spans="2:61">
      <c r="W144" s="1"/>
      <c r="X144" s="422"/>
      <c r="Y144" s="423" t="s">
        <v>331</v>
      </c>
      <c r="Z144" s="187"/>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772">
        <f t="shared" si="229"/>
        <v>0</v>
      </c>
      <c r="AY144" s="328">
        <f t="shared" si="229"/>
        <v>5.3504437237271718E-2</v>
      </c>
      <c r="AZ144" s="328">
        <f t="shared" ref="AZ144:BC144" si="238">IF(AZ11="NO","-",AZ11/$AX11-1)</f>
        <v>9.3145775654499996E-2</v>
      </c>
      <c r="BA144" s="328">
        <f t="shared" si="238"/>
        <v>9.7979372322517522E-2</v>
      </c>
      <c r="BB144" s="328">
        <f t="shared" si="238"/>
        <v>3.3461111087402351E-2</v>
      </c>
      <c r="BC144" s="312" t="str">
        <f t="shared" si="238"/>
        <v>-</v>
      </c>
      <c r="BD144" s="312" t="str">
        <f t="shared" ref="BD144:BE144" si="239">IF(BD11="NO","-",BD11/$AX11-1)</f>
        <v>-</v>
      </c>
      <c r="BE144" s="312" t="str">
        <f t="shared" si="239"/>
        <v>-</v>
      </c>
      <c r="BG144" s="52"/>
      <c r="BH144" s="52"/>
    </row>
    <row r="145" spans="23:61">
      <c r="W145" s="1"/>
      <c r="X145" s="422"/>
      <c r="Y145" s="342" t="s">
        <v>332</v>
      </c>
      <c r="Z145" s="186"/>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772">
        <f t="shared" si="229"/>
        <v>0</v>
      </c>
      <c r="AY145" s="328">
        <f t="shared" si="229"/>
        <v>0.45454545454545436</v>
      </c>
      <c r="AZ145" s="328">
        <f t="shared" ref="AZ145:BC145" si="240">IF(AZ12="NO","-",AZ12/$AX12-1)</f>
        <v>0.81818181818181812</v>
      </c>
      <c r="BA145" s="328">
        <f t="shared" si="240"/>
        <v>0.45454545454545436</v>
      </c>
      <c r="BB145" s="312">
        <f t="shared" si="240"/>
        <v>1.3636363636363633</v>
      </c>
      <c r="BC145" s="312" t="str">
        <f t="shared" si="240"/>
        <v>-</v>
      </c>
      <c r="BD145" s="312" t="str">
        <f t="shared" ref="BD145:BE145" si="241">IF(BD12="NO","-",BD12/$AX12-1)</f>
        <v>-</v>
      </c>
      <c r="BE145" s="312" t="str">
        <f t="shared" si="241"/>
        <v>-</v>
      </c>
      <c r="BI145" s="52"/>
    </row>
    <row r="146" spans="23:61">
      <c r="W146" s="1"/>
      <c r="X146" s="422"/>
      <c r="Y146" s="405" t="s">
        <v>333</v>
      </c>
      <c r="Z146" s="187"/>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772">
        <f t="shared" si="229"/>
        <v>0</v>
      </c>
      <c r="AY146" s="328">
        <f t="shared" si="229"/>
        <v>2.8909665320128397E-2</v>
      </c>
      <c r="AZ146" s="328">
        <f t="shared" ref="AZ146:BC146" si="242">IF(AZ13="NO","-",AZ13/$AX13-1)</f>
        <v>6.5331139633486579E-2</v>
      </c>
      <c r="BA146" s="328">
        <f t="shared" si="242"/>
        <v>8.0788129293291711E-2</v>
      </c>
      <c r="BB146" s="328">
        <f t="shared" si="242"/>
        <v>0.10472303728381305</v>
      </c>
      <c r="BC146" s="312" t="str">
        <f t="shared" si="242"/>
        <v>-</v>
      </c>
      <c r="BD146" s="312" t="str">
        <f t="shared" ref="BD146:BE146" si="243">IF(BD13="NO","-",BD13/$AX13-1)</f>
        <v>-</v>
      </c>
      <c r="BE146" s="312" t="str">
        <f t="shared" si="243"/>
        <v>-</v>
      </c>
      <c r="BG146" s="52"/>
      <c r="BH146" s="52"/>
    </row>
    <row r="147" spans="23:61">
      <c r="W147" s="1"/>
      <c r="X147" s="422"/>
      <c r="Y147" s="342" t="s">
        <v>334</v>
      </c>
      <c r="Z147" s="187"/>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772">
        <f t="shared" si="229"/>
        <v>0</v>
      </c>
      <c r="AY147" s="328">
        <f t="shared" si="229"/>
        <v>-4.5667289214914364E-2</v>
      </c>
      <c r="AZ147" s="328">
        <f t="shared" ref="AZ147:BC147" si="244">IF(AZ14="NO","-",AZ14/$AX14-1)</f>
        <v>-0.18404630408856681</v>
      </c>
      <c r="BA147" s="328">
        <f t="shared" si="244"/>
        <v>-0.18307868859836651</v>
      </c>
      <c r="BB147" s="328">
        <f t="shared" si="244"/>
        <v>-0.19398100852816091</v>
      </c>
      <c r="BC147" s="312" t="str">
        <f t="shared" si="244"/>
        <v>-</v>
      </c>
      <c r="BD147" s="312" t="str">
        <f t="shared" ref="BD147:BE147" si="245">IF(BD14="NO","-",BD14/$AX14-1)</f>
        <v>-</v>
      </c>
      <c r="BE147" s="312" t="str">
        <f t="shared" si="245"/>
        <v>-</v>
      </c>
      <c r="BG147" s="52"/>
    </row>
    <row r="148" spans="23:61">
      <c r="W148" s="1"/>
      <c r="X148" s="422"/>
      <c r="Y148" s="342" t="s">
        <v>335</v>
      </c>
      <c r="Z148" s="187"/>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772">
        <f t="shared" si="229"/>
        <v>0</v>
      </c>
      <c r="AY148" s="772">
        <f t="shared" si="229"/>
        <v>0</v>
      </c>
      <c r="AZ148" s="328">
        <f t="shared" ref="AZ148:BC148" si="246">IF(AZ15="NO","-",AZ15/$AX15-1)</f>
        <v>-0.33333333333333326</v>
      </c>
      <c r="BA148" s="328">
        <f t="shared" si="246"/>
        <v>-0.11111111111111116</v>
      </c>
      <c r="BB148" s="328">
        <f t="shared" si="246"/>
        <v>0.11111111111111116</v>
      </c>
      <c r="BC148" s="312" t="str">
        <f t="shared" si="246"/>
        <v>-</v>
      </c>
      <c r="BD148" s="312" t="str">
        <f t="shared" ref="BD148:BE148" si="247">IF(BD15="NO","-",BD15/$AX15-1)</f>
        <v>-</v>
      </c>
      <c r="BE148" s="312" t="str">
        <f t="shared" si="247"/>
        <v>-</v>
      </c>
      <c r="BG148" s="52"/>
    </row>
    <row r="149" spans="23:61">
      <c r="W149" s="1"/>
      <c r="X149" s="424" t="s">
        <v>16</v>
      </c>
      <c r="Y149" s="425"/>
      <c r="Z149" s="189"/>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787">
        <f>AX16/$AX16-1</f>
        <v>0</v>
      </c>
      <c r="AY149" s="765">
        <f t="shared" ref="AY149:BA149" si="248">AY16/$AX16-1</f>
        <v>2.4806258839639828E-2</v>
      </c>
      <c r="AZ149" s="787">
        <f t="shared" si="248"/>
        <v>8.5502630349447717E-3</v>
      </c>
      <c r="BA149" s="765">
        <f t="shared" si="248"/>
        <v>2.9045218899982794E-2</v>
      </c>
      <c r="BB149" s="765">
        <f t="shared" ref="BB149:BE149" si="249">BB16/$AX16-1</f>
        <v>7.1027525258558599E-2</v>
      </c>
      <c r="BC149" s="313">
        <f t="shared" si="249"/>
        <v>-1</v>
      </c>
      <c r="BD149" s="313">
        <f t="shared" si="249"/>
        <v>-1</v>
      </c>
      <c r="BE149" s="313">
        <f t="shared" si="249"/>
        <v>-1</v>
      </c>
      <c r="BG149" s="52"/>
      <c r="BH149" s="52"/>
    </row>
    <row r="150" spans="23:61">
      <c r="W150" s="1"/>
      <c r="X150" s="426"/>
      <c r="Y150" s="342" t="s">
        <v>336</v>
      </c>
      <c r="Z150" s="188"/>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772">
        <f t="shared" ref="AX150:BA151" si="250">IF(AX17="NO","-",AX17/$AX17-1)</f>
        <v>0</v>
      </c>
      <c r="AY150" s="328">
        <f t="shared" si="250"/>
        <v>3.929049229706516E-2</v>
      </c>
      <c r="AZ150" s="328">
        <f t="shared" si="250"/>
        <v>1.7027344081497642E-2</v>
      </c>
      <c r="BA150" s="328">
        <f t="shared" si="250"/>
        <v>0.1064053276015906</v>
      </c>
      <c r="BB150" s="328">
        <f t="shared" ref="BB150:BE150" si="251">IF(BB17="NO","-",BB17/$AX17-1)</f>
        <v>0.18776065650779383</v>
      </c>
      <c r="BC150" s="312" t="str">
        <f t="shared" si="251"/>
        <v>-</v>
      </c>
      <c r="BD150" s="312" t="str">
        <f t="shared" si="251"/>
        <v>-</v>
      </c>
      <c r="BE150" s="312" t="str">
        <f t="shared" si="251"/>
        <v>-</v>
      </c>
    </row>
    <row r="151" spans="23:61">
      <c r="W151" s="1"/>
      <c r="X151" s="427"/>
      <c r="Y151" s="344" t="s">
        <v>337</v>
      </c>
      <c r="Z151" s="188"/>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772">
        <f t="shared" si="250"/>
        <v>0</v>
      </c>
      <c r="AY151" s="328">
        <f t="shared" si="250"/>
        <v>1.2253406983129045E-2</v>
      </c>
      <c r="AZ151" s="772">
        <f t="shared" si="250"/>
        <v>-6.1267034915635232E-4</v>
      </c>
      <c r="BA151" s="328">
        <f t="shared" si="250"/>
        <v>-3.4922202890458998E-2</v>
      </c>
      <c r="BB151" s="328">
        <f t="shared" ref="BB151:BE151" si="252">IF(BB18="NO","-",BB18/$AX18-1)</f>
        <v>-2.2460485557981746E-2</v>
      </c>
      <c r="BC151" s="312" t="str">
        <f t="shared" si="252"/>
        <v>-</v>
      </c>
      <c r="BD151" s="312" t="str">
        <f t="shared" si="252"/>
        <v>-</v>
      </c>
      <c r="BE151" s="312" t="str">
        <f t="shared" si="252"/>
        <v>-</v>
      </c>
    </row>
    <row r="152" spans="23:61">
      <c r="W152" s="1"/>
      <c r="X152" s="427"/>
      <c r="Y152" s="342" t="s">
        <v>338</v>
      </c>
      <c r="Z152" s="188"/>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772">
        <f t="shared" ref="AX152:BA157" si="253">IF(AX19="NO","-",AX19/$AX19-1)</f>
        <v>0</v>
      </c>
      <c r="AY152" s="328">
        <f t="shared" si="253"/>
        <v>-3.0920856686431963E-2</v>
      </c>
      <c r="AZ152" s="328">
        <f t="shared" si="253"/>
        <v>3.4169983483605559E-2</v>
      </c>
      <c r="BA152" s="328">
        <f t="shared" si="253"/>
        <v>-0.12359316135298148</v>
      </c>
      <c r="BB152" s="328">
        <f t="shared" ref="BB152:BE152" si="254">IF(BB19="NO","-",BB19/$AX19-1)</f>
        <v>-0.29908662739842617</v>
      </c>
      <c r="BC152" s="312" t="str">
        <f t="shared" si="254"/>
        <v>-</v>
      </c>
      <c r="BD152" s="312" t="str">
        <f t="shared" si="254"/>
        <v>-</v>
      </c>
      <c r="BE152" s="312" t="str">
        <f t="shared" si="254"/>
        <v>-</v>
      </c>
    </row>
    <row r="153" spans="23:61">
      <c r="W153" s="1"/>
      <c r="X153" s="427"/>
      <c r="Y153" s="342" t="s">
        <v>334</v>
      </c>
      <c r="Z153" s="188"/>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c r="AU153" s="122"/>
      <c r="AV153" s="122"/>
      <c r="AW153" s="122"/>
      <c r="AX153" s="772">
        <f t="shared" si="253"/>
        <v>0</v>
      </c>
      <c r="AY153" s="328">
        <f t="shared" si="253"/>
        <v>0.18652399915502382</v>
      </c>
      <c r="AZ153" s="328">
        <f t="shared" si="253"/>
        <v>0.14317532577111813</v>
      </c>
      <c r="BA153" s="328">
        <f t="shared" si="253"/>
        <v>-5.8416625904953889E-2</v>
      </c>
      <c r="BB153" s="328">
        <f t="shared" ref="BB153:BE153" si="255">IF(BB20="NO","-",BB20/$AX20-1)</f>
        <v>0.11274898990807314</v>
      </c>
      <c r="BC153" s="312" t="str">
        <f t="shared" si="255"/>
        <v>-</v>
      </c>
      <c r="BD153" s="312" t="str">
        <f t="shared" si="255"/>
        <v>-</v>
      </c>
      <c r="BE153" s="312" t="str">
        <f t="shared" si="255"/>
        <v>-</v>
      </c>
    </row>
    <row r="154" spans="23:61">
      <c r="W154" s="1"/>
      <c r="X154" s="426"/>
      <c r="Y154" s="428" t="s">
        <v>339</v>
      </c>
      <c r="Z154" s="187"/>
      <c r="AA154" s="161"/>
      <c r="AB154" s="161"/>
      <c r="AC154" s="161"/>
      <c r="AD154" s="161"/>
      <c r="AE154" s="161"/>
      <c r="AF154" s="161"/>
      <c r="AG154" s="161"/>
      <c r="AH154" s="161"/>
      <c r="AI154" s="161"/>
      <c r="AJ154" s="161"/>
      <c r="AK154" s="161"/>
      <c r="AL154" s="161"/>
      <c r="AM154" s="161"/>
      <c r="AN154" s="161"/>
      <c r="AO154" s="161"/>
      <c r="AP154" s="161"/>
      <c r="AQ154" s="161"/>
      <c r="AR154" s="161"/>
      <c r="AS154" s="161"/>
      <c r="AT154" s="161"/>
      <c r="AU154" s="161"/>
      <c r="AV154" s="161"/>
      <c r="AW154" s="161"/>
      <c r="AX154" s="772">
        <f t="shared" si="253"/>
        <v>0</v>
      </c>
      <c r="AY154" s="328">
        <f t="shared" si="253"/>
        <v>-0.13123723237929374</v>
      </c>
      <c r="AZ154" s="328">
        <f t="shared" si="253"/>
        <v>-0.24480907814020869</v>
      </c>
      <c r="BA154" s="312">
        <f t="shared" si="253"/>
        <v>1.0082239242321824</v>
      </c>
      <c r="BB154" s="328">
        <f t="shared" ref="BB154:BE154" si="256">IF(BB21="NO","-",BB21/$AX21-1)</f>
        <v>0.88473130648380049</v>
      </c>
      <c r="BC154" s="312" t="str">
        <f t="shared" si="256"/>
        <v>-</v>
      </c>
      <c r="BD154" s="312" t="str">
        <f t="shared" si="256"/>
        <v>-</v>
      </c>
      <c r="BE154" s="312" t="str">
        <f t="shared" si="256"/>
        <v>-</v>
      </c>
    </row>
    <row r="155" spans="23:61">
      <c r="W155" s="1"/>
      <c r="X155" s="429"/>
      <c r="Y155" s="342" t="s">
        <v>340</v>
      </c>
      <c r="Z155" s="188"/>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772">
        <f t="shared" si="253"/>
        <v>0</v>
      </c>
      <c r="AY155" s="328">
        <f t="shared" si="253"/>
        <v>-0.80067796610169495</v>
      </c>
      <c r="AZ155" s="312" t="str">
        <f t="shared" si="253"/>
        <v>-</v>
      </c>
      <c r="BA155" s="312" t="str">
        <f t="shared" si="253"/>
        <v>-</v>
      </c>
      <c r="BB155" s="312" t="str">
        <f t="shared" ref="BB155:BE155" si="257">IF(BB22="NO","-",BB22/$AX22-1)</f>
        <v>-</v>
      </c>
      <c r="BC155" s="312" t="str">
        <f t="shared" si="257"/>
        <v>-</v>
      </c>
      <c r="BD155" s="312" t="str">
        <f t="shared" si="257"/>
        <v>-</v>
      </c>
      <c r="BE155" s="312" t="str">
        <f t="shared" si="257"/>
        <v>-</v>
      </c>
    </row>
    <row r="156" spans="23:61" ht="14.25" customHeight="1">
      <c r="W156" s="1"/>
      <c r="X156" s="430" t="s">
        <v>143</v>
      </c>
      <c r="Y156" s="431"/>
      <c r="Z156" s="308"/>
      <c r="AA156" s="307"/>
      <c r="AB156" s="307"/>
      <c r="AC156" s="307"/>
      <c r="AD156" s="307"/>
      <c r="AE156" s="307"/>
      <c r="AF156" s="307"/>
      <c r="AG156" s="307"/>
      <c r="AH156" s="307"/>
      <c r="AI156" s="307"/>
      <c r="AJ156" s="307"/>
      <c r="AK156" s="307"/>
      <c r="AL156" s="307"/>
      <c r="AM156" s="307"/>
      <c r="AN156" s="307"/>
      <c r="AO156" s="307"/>
      <c r="AP156" s="307"/>
      <c r="AQ156" s="307"/>
      <c r="AR156" s="307"/>
      <c r="AS156" s="307"/>
      <c r="AT156" s="307"/>
      <c r="AU156" s="307"/>
      <c r="AV156" s="307"/>
      <c r="AW156" s="307"/>
      <c r="AX156" s="813">
        <f>AX23/$AX23-1</f>
        <v>0</v>
      </c>
      <c r="AY156" s="774">
        <f>AY23/$AX23-1</f>
        <v>-1.7482954621356961E-2</v>
      </c>
      <c r="AZ156" s="774">
        <f>AZ23/$AX23-1</f>
        <v>2.4217025370021794E-2</v>
      </c>
      <c r="BA156" s="774">
        <f>BA23/$AX23-1</f>
        <v>6.4525847121708946E-2</v>
      </c>
      <c r="BB156" s="774">
        <f t="shared" ref="BB156:BE156" si="258">BB23/$AX23-1</f>
        <v>1.5859796633674428E-2</v>
      </c>
      <c r="BC156" s="314">
        <f t="shared" si="258"/>
        <v>-1</v>
      </c>
      <c r="BD156" s="314">
        <f t="shared" si="258"/>
        <v>-1</v>
      </c>
      <c r="BE156" s="314">
        <f t="shared" si="258"/>
        <v>-1</v>
      </c>
    </row>
    <row r="157" spans="23:61">
      <c r="W157" s="1"/>
      <c r="X157" s="432"/>
      <c r="Y157" s="342" t="s">
        <v>341</v>
      </c>
      <c r="Z157" s="187"/>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772">
        <f t="shared" si="253"/>
        <v>0</v>
      </c>
      <c r="AY157" s="772">
        <f t="shared" ref="AY157:BA162" si="259">IF(AY24="NO","-",AY24/$AX24-1)</f>
        <v>-2.0892446592319924E-3</v>
      </c>
      <c r="AZ157" s="328">
        <f t="shared" si="259"/>
        <v>3.6928250063340773E-2</v>
      </c>
      <c r="BA157" s="328">
        <f t="shared" si="259"/>
        <v>1.5053853712246212E-2</v>
      </c>
      <c r="BB157" s="328">
        <f t="shared" ref="BB157:BE157" si="260">IF(BB24="NO","-",BB24/$AX24-1)</f>
        <v>1.2031420752178112E-2</v>
      </c>
      <c r="BC157" s="312" t="str">
        <f t="shared" si="260"/>
        <v>-</v>
      </c>
      <c r="BD157" s="312" t="str">
        <f t="shared" si="260"/>
        <v>-</v>
      </c>
      <c r="BE157" s="312" t="str">
        <f t="shared" si="260"/>
        <v>-</v>
      </c>
    </row>
    <row r="158" spans="23:61">
      <c r="W158" s="1"/>
      <c r="X158" s="432"/>
      <c r="Y158" s="344" t="s">
        <v>342</v>
      </c>
      <c r="Z158" s="188"/>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772">
        <f>IF(AX25="NO","-",AX25/$AX25-1)</f>
        <v>0</v>
      </c>
      <c r="AY158" s="328">
        <f t="shared" si="259"/>
        <v>-6.3851103145802224E-2</v>
      </c>
      <c r="AZ158" s="328">
        <f t="shared" si="259"/>
        <v>-5.0797099835992676E-2</v>
      </c>
      <c r="BA158" s="328">
        <f t="shared" si="259"/>
        <v>1.9651950634874682E-2</v>
      </c>
      <c r="BB158" s="328">
        <f t="shared" ref="BB158:BE158" si="261">IF(BB25="NO","-",BB25/$AX25-1)</f>
        <v>-3.5472835081001519E-2</v>
      </c>
      <c r="BC158" s="312" t="str">
        <f t="shared" si="261"/>
        <v>-</v>
      </c>
      <c r="BD158" s="312" t="str">
        <f t="shared" si="261"/>
        <v>-</v>
      </c>
      <c r="BE158" s="312" t="str">
        <f t="shared" si="261"/>
        <v>-</v>
      </c>
    </row>
    <row r="159" spans="23:61">
      <c r="W159" s="1"/>
      <c r="X159" s="432"/>
      <c r="Y159" s="405" t="s">
        <v>335</v>
      </c>
      <c r="Z159" s="188"/>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772">
        <f>IF(AX26="NO","-",AX26/$AX26-1)</f>
        <v>0</v>
      </c>
      <c r="AY159" s="328">
        <f t="shared" si="259"/>
        <v>0.14285714285714302</v>
      </c>
      <c r="AZ159" s="328">
        <f t="shared" si="259"/>
        <v>0.4285714285714286</v>
      </c>
      <c r="BA159" s="328">
        <f t="shared" si="259"/>
        <v>0.97142857142857131</v>
      </c>
      <c r="BB159" s="328">
        <f t="shared" ref="BB159:BE159" si="262">IF(BB26="NO","-",BB26/$AX26-1)</f>
        <v>0.54285714285714315</v>
      </c>
      <c r="BC159" s="312" t="str">
        <f t="shared" si="262"/>
        <v>-</v>
      </c>
      <c r="BD159" s="312" t="str">
        <f t="shared" si="262"/>
        <v>-</v>
      </c>
      <c r="BE159" s="312" t="str">
        <f t="shared" si="262"/>
        <v>-</v>
      </c>
    </row>
    <row r="160" spans="23:61">
      <c r="W160" s="1"/>
      <c r="X160" s="432"/>
      <c r="Y160" s="405" t="s">
        <v>330</v>
      </c>
      <c r="Z160" s="188"/>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772">
        <f>IF(AX27="NO","-",AX27/$AX27-1)</f>
        <v>0</v>
      </c>
      <c r="AY160" s="328">
        <f t="shared" si="259"/>
        <v>-3.6972442776658454E-2</v>
      </c>
      <c r="AZ160" s="328">
        <f t="shared" si="259"/>
        <v>1.3819714295052687E-2</v>
      </c>
      <c r="BA160" s="328">
        <f t="shared" si="259"/>
        <v>5.8867266419523556E-2</v>
      </c>
      <c r="BB160" s="328">
        <f t="shared" ref="BB160:BE160" si="263">IF(BB27="NO","-",BB27/$AX27-1)</f>
        <v>0.10185092686663855</v>
      </c>
      <c r="BC160" s="312" t="str">
        <f t="shared" si="263"/>
        <v>-</v>
      </c>
      <c r="BD160" s="312" t="str">
        <f t="shared" si="263"/>
        <v>-</v>
      </c>
      <c r="BE160" s="312" t="str">
        <f t="shared" si="263"/>
        <v>-</v>
      </c>
    </row>
    <row r="161" spans="2:61">
      <c r="W161" s="1"/>
      <c r="X161" s="432"/>
      <c r="Y161" s="342" t="s">
        <v>334</v>
      </c>
      <c r="Z161" s="188"/>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772">
        <f>IF(AX28="NO","-",AX28/$AX28-1)</f>
        <v>0</v>
      </c>
      <c r="AY161" s="328">
        <f t="shared" si="259"/>
        <v>0.12497538361093397</v>
      </c>
      <c r="AZ161" s="328">
        <f t="shared" si="259"/>
        <v>0.12605913297634519</v>
      </c>
      <c r="BA161" s="328">
        <f t="shared" si="259"/>
        <v>-7.79912096637978E-2</v>
      </c>
      <c r="BB161" s="328">
        <f t="shared" ref="BB161:BE161" si="264">IF(BB28="NO","-",BB28/$AX28-1)</f>
        <v>-4.2281194431899038E-2</v>
      </c>
      <c r="BC161" s="312" t="str">
        <f t="shared" si="264"/>
        <v>-</v>
      </c>
      <c r="BD161" s="312" t="str">
        <f t="shared" si="264"/>
        <v>-</v>
      </c>
      <c r="BE161" s="312" t="str">
        <f t="shared" si="264"/>
        <v>-</v>
      </c>
    </row>
    <row r="162" spans="2:61" ht="14.25" customHeight="1">
      <c r="W162" s="1"/>
      <c r="X162" s="433"/>
      <c r="Y162" s="342" t="s">
        <v>343</v>
      </c>
      <c r="Z162" s="188"/>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772">
        <f>IF(AX29="NO","-",AX29/$AX29-1)</f>
        <v>0</v>
      </c>
      <c r="AY162" s="328">
        <f t="shared" si="259"/>
        <v>-0.33660933660933656</v>
      </c>
      <c r="AZ162" s="328">
        <f t="shared" si="259"/>
        <v>-0.43488943488943499</v>
      </c>
      <c r="BA162" s="328">
        <f t="shared" si="259"/>
        <v>-0.45651106810979825</v>
      </c>
      <c r="BB162" s="328">
        <f t="shared" ref="BB162:BE162" si="265">IF(BB29="NO","-",BB29/$AX29-1)</f>
        <v>-0.56142506962619199</v>
      </c>
      <c r="BC162" s="312" t="str">
        <f t="shared" si="265"/>
        <v>-</v>
      </c>
      <c r="BD162" s="312" t="str">
        <f t="shared" si="265"/>
        <v>-</v>
      </c>
      <c r="BE162" s="312" t="str">
        <f t="shared" si="265"/>
        <v>-</v>
      </c>
    </row>
    <row r="163" spans="2:61" ht="16.5" customHeight="1">
      <c r="W163" s="1"/>
      <c r="X163" s="378" t="s">
        <v>144</v>
      </c>
      <c r="Y163" s="434"/>
      <c r="Z163" s="309"/>
      <c r="AA163" s="305"/>
      <c r="AB163" s="305"/>
      <c r="AC163" s="305"/>
      <c r="AD163" s="305"/>
      <c r="AE163" s="305"/>
      <c r="AF163" s="305"/>
      <c r="AG163" s="305"/>
      <c r="AH163" s="305"/>
      <c r="AI163" s="305"/>
      <c r="AJ163" s="305"/>
      <c r="AK163" s="305"/>
      <c r="AL163" s="305"/>
      <c r="AM163" s="305"/>
      <c r="AN163" s="305"/>
      <c r="AO163" s="305"/>
      <c r="AP163" s="305"/>
      <c r="AQ163" s="305"/>
      <c r="AR163" s="305"/>
      <c r="AS163" s="305"/>
      <c r="AT163" s="305"/>
      <c r="AU163" s="305"/>
      <c r="AV163" s="305"/>
      <c r="AW163" s="305"/>
      <c r="AX163" s="814">
        <f>AX30/$AX30-1</f>
        <v>0</v>
      </c>
      <c r="AY163" s="769">
        <f>AY30/$AX30-1</f>
        <v>-0.30568798223277371</v>
      </c>
      <c r="AZ163" s="769">
        <f>AZ30/$AX30-1</f>
        <v>-0.64690954196538453</v>
      </c>
      <c r="BA163" s="769">
        <f>BA30/$AX30-1</f>
        <v>-0.60770428782780983</v>
      </c>
      <c r="BB163" s="769">
        <f t="shared" ref="BB163:BE163" si="266">BB30/$AX30-1</f>
        <v>-0.72188665241335892</v>
      </c>
      <c r="BC163" s="315">
        <f t="shared" si="266"/>
        <v>-1</v>
      </c>
      <c r="BD163" s="315">
        <f t="shared" si="266"/>
        <v>-1</v>
      </c>
      <c r="BE163" s="315">
        <f t="shared" si="266"/>
        <v>-1</v>
      </c>
    </row>
    <row r="164" spans="2:61" ht="14.25" customHeight="1">
      <c r="W164" s="1"/>
      <c r="X164" s="378"/>
      <c r="Y164" s="405" t="s">
        <v>344</v>
      </c>
      <c r="Z164" s="187"/>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772">
        <f t="shared" ref="AX164:BA166" si="267">IF(AX31="NO","-",AX31/$AX31-1)</f>
        <v>0</v>
      </c>
      <c r="AY164" s="328">
        <f t="shared" si="267"/>
        <v>-0.35086342592592579</v>
      </c>
      <c r="AZ164" s="328">
        <f t="shared" si="267"/>
        <v>-0.72800925925925919</v>
      </c>
      <c r="BA164" s="328">
        <f t="shared" si="267"/>
        <v>-0.70949073632558179</v>
      </c>
      <c r="BB164" s="328">
        <f t="shared" ref="BB164:BE164" si="268">IF(BB31="NO","-",BB31/$AX31-1)</f>
        <v>-0.84247684892680907</v>
      </c>
      <c r="BC164" s="312" t="str">
        <f t="shared" si="268"/>
        <v>-</v>
      </c>
      <c r="BD164" s="312" t="str">
        <f t="shared" si="268"/>
        <v>-</v>
      </c>
      <c r="BE164" s="312" t="str">
        <f t="shared" si="268"/>
        <v>-</v>
      </c>
    </row>
    <row r="165" spans="2:61">
      <c r="W165" s="1"/>
      <c r="X165" s="378"/>
      <c r="Y165" s="405" t="s">
        <v>330</v>
      </c>
      <c r="Z165" s="187"/>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772">
        <f t="shared" si="267"/>
        <v>0</v>
      </c>
      <c r="AY165" s="328">
        <f t="shared" si="267"/>
        <v>0.20253333189432898</v>
      </c>
      <c r="AZ165" s="328">
        <f t="shared" si="267"/>
        <v>0.31771354842414667</v>
      </c>
      <c r="BA165" s="328">
        <f t="shared" si="267"/>
        <v>0.66795731519188384</v>
      </c>
      <c r="BB165" s="328">
        <f t="shared" ref="BB165:BE165" si="269">IF(BB32="NO","-",BB32/$AX32-1)</f>
        <v>0.76487403254326858</v>
      </c>
      <c r="BC165" s="312" t="str">
        <f t="shared" si="269"/>
        <v>-</v>
      </c>
      <c r="BD165" s="312" t="str">
        <f t="shared" si="269"/>
        <v>-</v>
      </c>
      <c r="BE165" s="312" t="str">
        <f t="shared" si="269"/>
        <v>-</v>
      </c>
    </row>
    <row r="166" spans="2:61" ht="15" thickBot="1">
      <c r="W166" s="1"/>
      <c r="X166" s="378"/>
      <c r="Y166" s="343" t="s">
        <v>334</v>
      </c>
      <c r="Z166" s="190"/>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815">
        <f t="shared" si="267"/>
        <v>0</v>
      </c>
      <c r="AY166" s="779">
        <f t="shared" si="267"/>
        <v>0.22485927846622511</v>
      </c>
      <c r="AZ166" s="779">
        <f t="shared" si="267"/>
        <v>3.7244402442681457E-2</v>
      </c>
      <c r="BA166" s="779">
        <f t="shared" si="267"/>
        <v>-8.2685324485161193E-2</v>
      </c>
      <c r="BB166" s="779">
        <f t="shared" ref="BB166:BE166" si="270">IF(BB33="NO","-",BB33/$AX33-1)</f>
        <v>2.62360911543007E-2</v>
      </c>
      <c r="BC166" s="321" t="str">
        <f t="shared" si="270"/>
        <v>-</v>
      </c>
      <c r="BD166" s="321" t="str">
        <f t="shared" si="270"/>
        <v>-</v>
      </c>
      <c r="BE166" s="321" t="str">
        <f t="shared" si="270"/>
        <v>-</v>
      </c>
    </row>
    <row r="167" spans="2:61" ht="15" thickTop="1">
      <c r="B167" s="1" t="s">
        <v>17</v>
      </c>
      <c r="W167" s="1"/>
      <c r="X167" s="205" t="s">
        <v>347</v>
      </c>
      <c r="Y167" s="436"/>
      <c r="Z167" s="191"/>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816">
        <f>AX34/$AX34-1</f>
        <v>0</v>
      </c>
      <c r="AY167" s="771">
        <f>AY34/$AX34-1</f>
        <v>8.2402456933337254E-2</v>
      </c>
      <c r="AZ167" s="771">
        <f>AZ34/$AX34-1</f>
        <v>0.15810169445117728</v>
      </c>
      <c r="BA167" s="771">
        <f>BA34/$AX34-1</f>
        <v>0.24742894494618972</v>
      </c>
      <c r="BB167" s="771">
        <f t="shared" ref="BB167:BE167" si="271">BB34/$AX34-1</f>
        <v>0.32596391793698221</v>
      </c>
      <c r="BC167" s="316">
        <f t="shared" si="271"/>
        <v>-1</v>
      </c>
      <c r="BD167" s="316">
        <f t="shared" si="271"/>
        <v>-1</v>
      </c>
      <c r="BE167" s="316">
        <f t="shared" si="271"/>
        <v>-1</v>
      </c>
      <c r="BG167" s="52"/>
      <c r="BH167" s="52"/>
      <c r="BI167" s="52"/>
    </row>
    <row r="168" spans="2:61" s="81" customFormat="1" ht="17.100000000000001" customHeight="1">
      <c r="X168" s="108"/>
      <c r="Y168" s="108"/>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G168" s="110"/>
      <c r="BH168" s="110"/>
      <c r="BI168" s="110"/>
    </row>
    <row r="169" spans="2:61">
      <c r="W169" s="1"/>
      <c r="X169" s="1" t="s">
        <v>352</v>
      </c>
    </row>
    <row r="170" spans="2:61">
      <c r="W170" s="1"/>
      <c r="X170" s="420"/>
      <c r="Y170" s="421"/>
      <c r="Z170" s="91"/>
      <c r="AA170" s="65">
        <v>1990</v>
      </c>
      <c r="AB170" s="65">
        <f>AA170+1</f>
        <v>1991</v>
      </c>
      <c r="AC170" s="65">
        <f>AB170+1</f>
        <v>1992</v>
      </c>
      <c r="AD170" s="65">
        <f>AC170+1</f>
        <v>1993</v>
      </c>
      <c r="AE170" s="65">
        <f>AD170+1</f>
        <v>1994</v>
      </c>
      <c r="AF170" s="65">
        <v>1995</v>
      </c>
      <c r="AG170" s="65">
        <f t="shared" ref="AG170:BA170" si="272">AF170+1</f>
        <v>1996</v>
      </c>
      <c r="AH170" s="65">
        <f t="shared" si="272"/>
        <v>1997</v>
      </c>
      <c r="AI170" s="65">
        <f t="shared" si="272"/>
        <v>1998</v>
      </c>
      <c r="AJ170" s="65">
        <f t="shared" si="272"/>
        <v>1999</v>
      </c>
      <c r="AK170" s="65">
        <f t="shared" si="272"/>
        <v>2000</v>
      </c>
      <c r="AL170" s="65">
        <f t="shared" si="272"/>
        <v>2001</v>
      </c>
      <c r="AM170" s="65">
        <f t="shared" si="272"/>
        <v>2002</v>
      </c>
      <c r="AN170" s="65">
        <f t="shared" si="272"/>
        <v>2003</v>
      </c>
      <c r="AO170" s="65">
        <f t="shared" si="272"/>
        <v>2004</v>
      </c>
      <c r="AP170" s="65">
        <f t="shared" si="272"/>
        <v>2005</v>
      </c>
      <c r="AQ170" s="65">
        <f t="shared" si="272"/>
        <v>2006</v>
      </c>
      <c r="AR170" s="65">
        <f t="shared" si="272"/>
        <v>2007</v>
      </c>
      <c r="AS170" s="65">
        <f t="shared" si="272"/>
        <v>2008</v>
      </c>
      <c r="AT170" s="65">
        <f t="shared" si="272"/>
        <v>2009</v>
      </c>
      <c r="AU170" s="65">
        <f t="shared" si="272"/>
        <v>2010</v>
      </c>
      <c r="AV170" s="65">
        <f t="shared" si="272"/>
        <v>2011</v>
      </c>
      <c r="AW170" s="65">
        <f t="shared" si="272"/>
        <v>2012</v>
      </c>
      <c r="AX170" s="65">
        <f t="shared" si="272"/>
        <v>2013</v>
      </c>
      <c r="AY170" s="65">
        <f t="shared" si="272"/>
        <v>2014</v>
      </c>
      <c r="AZ170" s="65">
        <f t="shared" si="272"/>
        <v>2015</v>
      </c>
      <c r="BA170" s="65">
        <f t="shared" si="272"/>
        <v>2016</v>
      </c>
      <c r="BB170" s="65">
        <f>BA170+1</f>
        <v>2017</v>
      </c>
      <c r="BC170" s="65">
        <f>BB170+1</f>
        <v>2018</v>
      </c>
      <c r="BD170" s="65">
        <f>BC170+1</f>
        <v>2019</v>
      </c>
      <c r="BE170" s="65">
        <f>BD170+1</f>
        <v>2020</v>
      </c>
    </row>
    <row r="171" spans="2:61">
      <c r="W171" s="1"/>
      <c r="X171" s="393" t="s">
        <v>15</v>
      </c>
      <c r="Y171" s="377"/>
      <c r="Z171" s="103"/>
      <c r="AA171" s="152"/>
      <c r="AB171" s="773">
        <f t="shared" ref="AB171:AM171" si="273">AB5/AA5-1</f>
        <v>8.8957790566543071E-2</v>
      </c>
      <c r="AC171" s="773">
        <f t="shared" si="273"/>
        <v>2.4070340480269126E-2</v>
      </c>
      <c r="AD171" s="773">
        <f t="shared" si="273"/>
        <v>2.0370894660691974E-2</v>
      </c>
      <c r="AE171" s="773">
        <f t="shared" si="273"/>
        <v>0.16121746427582906</v>
      </c>
      <c r="AF171" s="773">
        <f t="shared" si="273"/>
        <v>0.19766846543960104</v>
      </c>
      <c r="AG171" s="773">
        <f t="shared" si="273"/>
        <v>-2.4395316590543725E-2</v>
      </c>
      <c r="AH171" s="782">
        <f t="shared" si="273"/>
        <v>-6.558017808754979E-3</v>
      </c>
      <c r="AI171" s="773">
        <f t="shared" si="273"/>
        <v>-2.842803257276949E-2</v>
      </c>
      <c r="AJ171" s="773">
        <f t="shared" si="273"/>
        <v>2.6373965967684709E-2</v>
      </c>
      <c r="AK171" s="773">
        <f t="shared" si="273"/>
        <v>-6.2223433551387264E-2</v>
      </c>
      <c r="AL171" s="773">
        <f t="shared" si="273"/>
        <v>-0.14832299058031373</v>
      </c>
      <c r="AM171" s="773">
        <f t="shared" si="273"/>
        <v>-0.1657611335164656</v>
      </c>
      <c r="AN171" s="782">
        <f t="shared" ref="AN171" si="274">AN5/AM5-1</f>
        <v>-4.9437853056122361E-4</v>
      </c>
      <c r="AO171" s="773">
        <f t="shared" ref="AO171" si="275">AO5/AN5-1</f>
        <v>-0.23461673486385826</v>
      </c>
      <c r="AP171" s="773">
        <f t="shared" ref="AP171" si="276">AP5/AO5-1</f>
        <v>2.9056577203480982E-2</v>
      </c>
      <c r="AQ171" s="773">
        <f t="shared" ref="AQ171" si="277">AQ5/AP5-1</f>
        <v>0.14436384549598169</v>
      </c>
      <c r="AR171" s="773">
        <f t="shared" ref="AR171" si="278">AR5/AQ5-1</f>
        <v>0.14221086770718072</v>
      </c>
      <c r="AS171" s="773">
        <f t="shared" ref="AS171" si="279">AS5/AR5-1</f>
        <v>0.15428926132356446</v>
      </c>
      <c r="AT171" s="773">
        <f t="shared" ref="AT171" si="280">AT5/AS5-1</f>
        <v>8.5683322552623009E-2</v>
      </c>
      <c r="AU171" s="773">
        <f t="shared" ref="AU171" si="281">AU5/AT5-1</f>
        <v>0.11309472802639498</v>
      </c>
      <c r="AV171" s="773">
        <f t="shared" ref="AV171" si="282">AV5/AU5-1</f>
        <v>0.11869739864958539</v>
      </c>
      <c r="AW171" s="773">
        <f t="shared" ref="AW171" si="283">AW5/AV5-1</f>
        <v>0.12569693172460572</v>
      </c>
      <c r="AX171" s="773">
        <f t="shared" ref="AX171" si="284">AX5/AW5-1</f>
        <v>9.3563613916486599E-2</v>
      </c>
      <c r="AY171" s="773">
        <f t="shared" ref="AY171:BA171" si="285">AY5/AX5-1</f>
        <v>0.11438587032884451</v>
      </c>
      <c r="AZ171" s="773">
        <f t="shared" si="285"/>
        <v>9.7212406683334862E-2</v>
      </c>
      <c r="BA171" s="773">
        <f t="shared" si="285"/>
        <v>8.3500577999114478E-2</v>
      </c>
      <c r="BB171" s="773">
        <f t="shared" ref="BB171" si="286">BB5/BA5-1</f>
        <v>7.5717542461325449E-2</v>
      </c>
      <c r="BC171" s="311">
        <f t="shared" ref="BC171" si="287">BC5/BB5-1</f>
        <v>-1</v>
      </c>
      <c r="BD171" s="311" t="e">
        <f t="shared" ref="BD171" si="288">BD5/BC5-1</f>
        <v>#DIV/0!</v>
      </c>
      <c r="BE171" s="311" t="e">
        <f t="shared" ref="BE171" si="289">BE5/BD5-1</f>
        <v>#DIV/0!</v>
      </c>
      <c r="BI171" s="52"/>
    </row>
    <row r="172" spans="2:61">
      <c r="W172" s="1"/>
      <c r="X172" s="422"/>
      <c r="Y172" s="344" t="s">
        <v>326</v>
      </c>
      <c r="Z172" s="117"/>
      <c r="AA172" s="153"/>
      <c r="AB172" s="330" t="str">
        <f t="shared" ref="AB172:AD178" si="290">IF(OR(AB6="NO",AA6=0),"-",AB6/AA6-1)</f>
        <v>-</v>
      </c>
      <c r="AC172" s="330" t="str">
        <f>IF(OR(AC6="NO",AB6=0,AB6="NO"),"-",AC6/AB6-1)</f>
        <v>-</v>
      </c>
      <c r="AD172" s="330">
        <f t="shared" si="290"/>
        <v>16.150544002131792</v>
      </c>
      <c r="AE172" s="330">
        <f t="shared" ref="AE172:AE178" si="291">IF(OR(AE6="NO",AD6=0),"-",AE6/AD6-1)</f>
        <v>4.1589256559212933</v>
      </c>
      <c r="AF172" s="330">
        <f>IF(OR(AF6="NO",AE6=0,AE6="NO"),"-",AF6/AE6-1)</f>
        <v>1.4857387707941974</v>
      </c>
      <c r="AG172" s="338">
        <f t="shared" ref="AG172:AH178" si="292">IF(OR(AG6="NO",AF6=0),"-",AG6/AF6-1)</f>
        <v>0.43614710512327903</v>
      </c>
      <c r="AH172" s="338">
        <f t="shared" si="292"/>
        <v>0.31170320017717623</v>
      </c>
      <c r="AI172" s="338">
        <f t="shared" ref="AI172:AI178" si="293">IF(OR(AI6="NO",AH6=0),"-",AI6/AH6-1)</f>
        <v>0.22006931417038289</v>
      </c>
      <c r="AJ172" s="338">
        <f>IF(OR(AJ6="NO",AI6=0,AI6="NO"),"-",AJ6/AI6-1)</f>
        <v>0.18433459838406518</v>
      </c>
      <c r="AK172" s="338">
        <f t="shared" ref="AK172:AK178" si="294">IF(OR(AK6="NO",AJ6=0),"-",AK6/AJ6-1)</f>
        <v>0.18195101820639215</v>
      </c>
      <c r="AL172" s="338">
        <f t="shared" ref="AL172:BA172" si="295">IF(OR(AL6="NO",AK6=0,AK6="NO"),"-",AL6/AK6-1)</f>
        <v>0.20529150885534975</v>
      </c>
      <c r="AM172" s="338">
        <f t="shared" si="295"/>
        <v>0.24174543175761665</v>
      </c>
      <c r="AN172" s="338">
        <f t="shared" si="295"/>
        <v>0.25104198745932038</v>
      </c>
      <c r="AO172" s="338">
        <f t="shared" si="295"/>
        <v>0.27034978120739694</v>
      </c>
      <c r="AP172" s="338">
        <f t="shared" si="295"/>
        <v>0.2534807934338672</v>
      </c>
      <c r="AQ172" s="338">
        <f t="shared" si="295"/>
        <v>0.22282708278752605</v>
      </c>
      <c r="AR172" s="338">
        <f t="shared" si="295"/>
        <v>0.24089546160275521</v>
      </c>
      <c r="AS172" s="338">
        <f t="shared" si="295"/>
        <v>0.16462938011549477</v>
      </c>
      <c r="AT172" s="338">
        <f t="shared" si="295"/>
        <v>0.14745530997657297</v>
      </c>
      <c r="AU172" s="338">
        <f t="shared" si="295"/>
        <v>0.1380303552824651</v>
      </c>
      <c r="AV172" s="338">
        <f t="shared" si="295"/>
        <v>0.12971246556173766</v>
      </c>
      <c r="AW172" s="338">
        <f t="shared" si="295"/>
        <v>0.13889427200689286</v>
      </c>
      <c r="AX172" s="338">
        <f t="shared" si="295"/>
        <v>0.1007328104463201</v>
      </c>
      <c r="AY172" s="338">
        <f t="shared" si="295"/>
        <v>0.12160603808405401</v>
      </c>
      <c r="AZ172" s="338">
        <f t="shared" si="295"/>
        <v>0.10257646807796217</v>
      </c>
      <c r="BA172" s="338">
        <f t="shared" si="295"/>
        <v>8.4450447898744452E-2</v>
      </c>
      <c r="BB172" s="338">
        <f t="shared" ref="BB172:BE172" si="296">IF(OR(BB6="NO",BA6=0,BA6="NO"),"-",BB6/BA6-1)</f>
        <v>7.8736044037783115E-2</v>
      </c>
      <c r="BC172" s="330" t="str">
        <f t="shared" si="296"/>
        <v>-</v>
      </c>
      <c r="BD172" s="330" t="str">
        <f t="shared" si="296"/>
        <v>-</v>
      </c>
      <c r="BE172" s="330" t="str">
        <f t="shared" si="296"/>
        <v>-</v>
      </c>
      <c r="BG172" s="52"/>
    </row>
    <row r="173" spans="2:61">
      <c r="W173" s="1"/>
      <c r="X173" s="422"/>
      <c r="Y173" s="423" t="s">
        <v>327</v>
      </c>
      <c r="Z173" s="118"/>
      <c r="AA173" s="153"/>
      <c r="AB173" s="330" t="str">
        <f t="shared" si="290"/>
        <v>-</v>
      </c>
      <c r="AC173" s="330" t="str">
        <f>IF(OR(AC7="NO",AB7=0,AB7="NO"),"-",AC7/AB7-1)</f>
        <v>-</v>
      </c>
      <c r="AD173" s="330">
        <f t="shared" si="290"/>
        <v>5.5000000000000009</v>
      </c>
      <c r="AE173" s="338">
        <f t="shared" si="291"/>
        <v>0.71794871794871762</v>
      </c>
      <c r="AF173" s="338">
        <f>IF(OR(AF7="NO",AE7=0,AE7="NO"),"-",AF7/AE7-1)</f>
        <v>0.10447761194029859</v>
      </c>
      <c r="AG173" s="338">
        <f t="shared" si="292"/>
        <v>-8.953185798644947E-2</v>
      </c>
      <c r="AH173" s="338">
        <f t="shared" si="292"/>
        <v>3.5490707026912149E-2</v>
      </c>
      <c r="AI173" s="338">
        <f t="shared" si="293"/>
        <v>-3.7717952771380903E-2</v>
      </c>
      <c r="AJ173" s="338">
        <f>IF(OR(AJ7="NO",AI7=0,AI7="NO"),"-",AJ7/AI7-1)</f>
        <v>9.52380952380949E-3</v>
      </c>
      <c r="AK173" s="338">
        <f t="shared" si="294"/>
        <v>6.509433962264155E-2</v>
      </c>
      <c r="AL173" s="338">
        <f t="shared" ref="AL173:BA173" si="297">IF(OR(AL7="NO",AK7=0,AK7="NO"),"-",AL7/AK7-1)</f>
        <v>-6.7862415116622388E-2</v>
      </c>
      <c r="AM173" s="338">
        <f t="shared" si="297"/>
        <v>8.7705683923791966E-2</v>
      </c>
      <c r="AN173" s="338">
        <f t="shared" si="297"/>
        <v>0.48603423401141321</v>
      </c>
      <c r="AO173" s="338">
        <f t="shared" si="297"/>
        <v>0.23468330998960263</v>
      </c>
      <c r="AP173" s="338">
        <f t="shared" si="297"/>
        <v>4.0486631150465913E-2</v>
      </c>
      <c r="AQ173" s="338">
        <f t="shared" si="297"/>
        <v>0.27414569100647213</v>
      </c>
      <c r="AR173" s="338">
        <f t="shared" si="297"/>
        <v>0.19643925884579572</v>
      </c>
      <c r="AS173" s="338">
        <f t="shared" si="297"/>
        <v>5.627528799946413E-2</v>
      </c>
      <c r="AT173" s="338">
        <f t="shared" si="297"/>
        <v>6.5320934017037535E-2</v>
      </c>
      <c r="AU173" s="338">
        <f t="shared" si="297"/>
        <v>8.7494487962760381E-2</v>
      </c>
      <c r="AV173" s="338">
        <f t="shared" si="297"/>
        <v>9.9800834345771028E-2</v>
      </c>
      <c r="AW173" s="338">
        <f t="shared" si="297"/>
        <v>8.1843839296704246E-2</v>
      </c>
      <c r="AX173" s="338">
        <f t="shared" si="297"/>
        <v>7.1353870403565445E-2</v>
      </c>
      <c r="AY173" s="338">
        <f t="shared" si="297"/>
        <v>6.4436506456682974E-2</v>
      </c>
      <c r="AZ173" s="338">
        <f t="shared" si="297"/>
        <v>4.6711754379895609E-2</v>
      </c>
      <c r="BA173" s="338">
        <f t="shared" si="297"/>
        <v>6.7309151101280884E-2</v>
      </c>
      <c r="BB173" s="338">
        <f t="shared" ref="BB173:BE173" si="298">IF(OR(BB7="NO",BA7=0,BA7="NO"),"-",BB7/BA7-1)</f>
        <v>5.6735893673469651E-2</v>
      </c>
      <c r="BC173" s="330" t="str">
        <f t="shared" si="298"/>
        <v>-</v>
      </c>
      <c r="BD173" s="330" t="str">
        <f t="shared" si="298"/>
        <v>-</v>
      </c>
      <c r="BE173" s="330" t="str">
        <f t="shared" si="298"/>
        <v>-</v>
      </c>
      <c r="BG173" s="52"/>
    </row>
    <row r="174" spans="2:61">
      <c r="W174" s="1"/>
      <c r="X174" s="422"/>
      <c r="Y174" s="342" t="s">
        <v>328</v>
      </c>
      <c r="Z174" s="117"/>
      <c r="AA174" s="153"/>
      <c r="AB174" s="330" t="str">
        <f t="shared" si="290"/>
        <v>-</v>
      </c>
      <c r="AC174" s="330" t="str">
        <f>IF(OR(AB8="NO",AB8=0,AB8="NO"),"-",AC8/AB8-1)</f>
        <v>-</v>
      </c>
      <c r="AD174" s="330">
        <f t="shared" si="290"/>
        <v>6.4999999999999991</v>
      </c>
      <c r="AE174" s="338">
        <f t="shared" si="291"/>
        <v>0.8786324786324784</v>
      </c>
      <c r="AF174" s="338">
        <f>IF(OR(AE8="NO",AE8=0,AE8="NO"),"-",AF8/AE8-1)</f>
        <v>0.41401273885350331</v>
      </c>
      <c r="AG174" s="338">
        <f t="shared" si="292"/>
        <v>0.5261904761904761</v>
      </c>
      <c r="AH174" s="338">
        <f t="shared" si="292"/>
        <v>0.2708580343213729</v>
      </c>
      <c r="AI174" s="338">
        <f t="shared" si="293"/>
        <v>8.0896614372345299E-2</v>
      </c>
      <c r="AJ174" s="338">
        <f>IF(OR(AI8="NO",AI8=0,AI8="NO"),"-",AJ8/AI8-1)</f>
        <v>-1.7943942215963182E-2</v>
      </c>
      <c r="AK174" s="781">
        <f t="shared" si="294"/>
        <v>8.385138776479284E-3</v>
      </c>
      <c r="AL174" s="338">
        <f t="shared" ref="AL174:BE174" si="299">IF(OR(AK8="NO",AK8=0,AK8="NO"),"-",AL8/AK8-1)</f>
        <v>-5.3730996829431055E-2</v>
      </c>
      <c r="AM174" s="781">
        <f t="shared" si="299"/>
        <v>-8.9748451437487997E-4</v>
      </c>
      <c r="AN174" s="338">
        <f t="shared" si="299"/>
        <v>-3.8179051998932567E-2</v>
      </c>
      <c r="AO174" s="338">
        <f t="shared" si="299"/>
        <v>-0.17418116304496944</v>
      </c>
      <c r="AP174" s="338">
        <f t="shared" si="299"/>
        <v>-0.27584907186564434</v>
      </c>
      <c r="AQ174" s="338">
        <f t="shared" si="299"/>
        <v>-0.33729169989299934</v>
      </c>
      <c r="AR174" s="338">
        <f t="shared" si="299"/>
        <v>-0.20374028028962532</v>
      </c>
      <c r="AS174" s="338">
        <f t="shared" si="299"/>
        <v>4.0575507102560415E-2</v>
      </c>
      <c r="AT174" s="338">
        <f t="shared" si="299"/>
        <v>-9.254314244680284E-2</v>
      </c>
      <c r="AU174" s="338">
        <f t="shared" si="299"/>
        <v>-0.21094566724390718</v>
      </c>
      <c r="AV174" s="338">
        <f t="shared" si="299"/>
        <v>-4.862151291152117E-2</v>
      </c>
      <c r="AW174" s="338">
        <f t="shared" si="299"/>
        <v>-0.11534547918452243</v>
      </c>
      <c r="AX174" s="338">
        <f t="shared" si="299"/>
        <v>-0.12761450558160015</v>
      </c>
      <c r="AY174" s="338">
        <f t="shared" si="299"/>
        <v>2.8723607133627205E-2</v>
      </c>
      <c r="AZ174" s="338">
        <f t="shared" si="299"/>
        <v>7.2756075948030796E-2</v>
      </c>
      <c r="BA174" s="338">
        <f t="shared" si="299"/>
        <v>2.8106908511319473E-2</v>
      </c>
      <c r="BB174" s="338">
        <f t="shared" si="299"/>
        <v>8.1051674856596811E-2</v>
      </c>
      <c r="BC174" s="330" t="e">
        <f t="shared" si="299"/>
        <v>#VALUE!</v>
      </c>
      <c r="BD174" s="330" t="str">
        <f t="shared" si="299"/>
        <v>-</v>
      </c>
      <c r="BE174" s="330" t="str">
        <f t="shared" si="299"/>
        <v>-</v>
      </c>
      <c r="BG174" s="52"/>
      <c r="BH174" s="52"/>
    </row>
    <row r="175" spans="2:61">
      <c r="W175" s="1"/>
      <c r="X175" s="422"/>
      <c r="Y175" s="342" t="s">
        <v>329</v>
      </c>
      <c r="Z175" s="117"/>
      <c r="AA175" s="153"/>
      <c r="AB175" s="330" t="str">
        <f t="shared" si="290"/>
        <v>-</v>
      </c>
      <c r="AC175" s="330" t="str">
        <f>IF(OR(AC9="NO",AB9=0,AB9="NO"),"-",AC9/AB9-1)</f>
        <v>-</v>
      </c>
      <c r="AD175" s="330">
        <f t="shared" si="290"/>
        <v>5.5000000000000009</v>
      </c>
      <c r="AE175" s="338">
        <f t="shared" si="291"/>
        <v>0.71794871794871784</v>
      </c>
      <c r="AF175" s="338">
        <f>IF(OR(AF9="NO",AE9=0,AE9="NO"),"-",AF9/AE9-1)</f>
        <v>0.10447761194029836</v>
      </c>
      <c r="AG175" s="338">
        <f t="shared" si="292"/>
        <v>-4.7230961396681148E-2</v>
      </c>
      <c r="AH175" s="338">
        <f t="shared" si="292"/>
        <v>-0.19528620416352871</v>
      </c>
      <c r="AI175" s="338">
        <f t="shared" si="293"/>
        <v>-0.28118138063422948</v>
      </c>
      <c r="AJ175" s="338">
        <f>IF(OR(AJ9="NO",AI9=0,AI9="NO"),"-",AJ9/AI9-1)</f>
        <v>-0.38767756416087895</v>
      </c>
      <c r="AK175" s="338">
        <f t="shared" si="294"/>
        <v>0.57026598771648751</v>
      </c>
      <c r="AL175" s="338">
        <f t="shared" ref="AL175:BA175" si="300">IF(OR(AL9="NO",AK9=0,AK9="NO"),"-",AL9/AK9-1)</f>
        <v>0.47291809663295958</v>
      </c>
      <c r="AM175" s="338">
        <f t="shared" si="300"/>
        <v>-5.920550847258943E-2</v>
      </c>
      <c r="AN175" s="338">
        <f t="shared" si="300"/>
        <v>0.26765314597925327</v>
      </c>
      <c r="AO175" s="338">
        <f t="shared" si="300"/>
        <v>8.573028969069485E-2</v>
      </c>
      <c r="AP175" s="338">
        <f t="shared" si="300"/>
        <v>-0.20457972432428451</v>
      </c>
      <c r="AQ175" s="338">
        <f t="shared" si="300"/>
        <v>-0.18428139465367932</v>
      </c>
      <c r="AR175" s="338">
        <f t="shared" si="300"/>
        <v>-2.6824774146976149E-2</v>
      </c>
      <c r="AS175" s="338">
        <f t="shared" si="300"/>
        <v>-0.14086072588357157</v>
      </c>
      <c r="AT175" s="338">
        <f t="shared" si="300"/>
        <v>-0.23727425212883091</v>
      </c>
      <c r="AU175" s="338">
        <f t="shared" si="300"/>
        <v>-0.45216296775489051</v>
      </c>
      <c r="AV175" s="338">
        <f t="shared" si="300"/>
        <v>0.18184429099188359</v>
      </c>
      <c r="AW175" s="338">
        <f t="shared" si="300"/>
        <v>-0.20398452718722182</v>
      </c>
      <c r="AX175" s="338">
        <f t="shared" si="300"/>
        <v>8.8662051526413821E-2</v>
      </c>
      <c r="AY175" s="338">
        <f t="shared" si="300"/>
        <v>-0.23322506128378762</v>
      </c>
      <c r="AZ175" s="338">
        <f t="shared" si="300"/>
        <v>-0.17486976001521948</v>
      </c>
      <c r="BA175" s="338">
        <f t="shared" si="300"/>
        <v>0.79143185455777409</v>
      </c>
      <c r="BB175" s="338">
        <f t="shared" ref="BB175:BE175" si="301">IF(OR(BB9="NO",BA9=0,BA9="NO"),"-",BB9/BA9-1)</f>
        <v>-0.36125420562532273</v>
      </c>
      <c r="BC175" s="330" t="str">
        <f t="shared" si="301"/>
        <v>-</v>
      </c>
      <c r="BD175" s="330" t="str">
        <f t="shared" si="301"/>
        <v>-</v>
      </c>
      <c r="BE175" s="330" t="str">
        <f t="shared" si="301"/>
        <v>-</v>
      </c>
      <c r="BG175" s="52"/>
    </row>
    <row r="176" spans="2:61">
      <c r="W176" s="1"/>
      <c r="X176" s="422"/>
      <c r="Y176" s="405" t="s">
        <v>330</v>
      </c>
      <c r="Z176" s="117"/>
      <c r="AA176" s="153"/>
      <c r="AB176" s="330" t="str">
        <f t="shared" si="290"/>
        <v>-</v>
      </c>
      <c r="AC176" s="330" t="str">
        <f>IF(OR(AC10="NO",AB10=0,AB10="NO"),"-",AC10/AB10-1)</f>
        <v>-</v>
      </c>
      <c r="AD176" s="330">
        <f t="shared" si="290"/>
        <v>5.4999999999999982</v>
      </c>
      <c r="AE176" s="338">
        <f t="shared" si="291"/>
        <v>0.71794871794871828</v>
      </c>
      <c r="AF176" s="338">
        <f>IF(OR(AF10="NO",AE10=0,AE10="NO"),"-",AF10/AE10-1)</f>
        <v>0.10447761194029859</v>
      </c>
      <c r="AG176" s="338">
        <f t="shared" si="292"/>
        <v>-2.4056895360579755E-2</v>
      </c>
      <c r="AH176" s="338">
        <f t="shared" si="292"/>
        <v>0.11492260869050797</v>
      </c>
      <c r="AI176" s="338">
        <f t="shared" si="293"/>
        <v>-7.6112990600403552E-2</v>
      </c>
      <c r="AJ176" s="781">
        <f>IF(OR(AJ10="NO",AI10=0,AI10="NO"),"-",AJ10/AI10-1)</f>
        <v>4.6816894576957591E-3</v>
      </c>
      <c r="AK176" s="338">
        <f t="shared" si="294"/>
        <v>3.4378737932408088E-2</v>
      </c>
      <c r="AL176" s="338">
        <f t="shared" ref="AL176:BA176" si="302">IF(OR(AL10="NO",AK10=0,AK10="NO"),"-",AL10/AK10-1)</f>
        <v>-0.22211036307337384</v>
      </c>
      <c r="AM176" s="338">
        <f t="shared" si="302"/>
        <v>-2.9242813526148437E-2</v>
      </c>
      <c r="AN176" s="338">
        <f t="shared" si="302"/>
        <v>-3.3580196260495021E-2</v>
      </c>
      <c r="AO176" s="338">
        <f t="shared" si="302"/>
        <v>0.12819903293735879</v>
      </c>
      <c r="AP176" s="338">
        <f t="shared" si="302"/>
        <v>-3.7783719666236948E-2</v>
      </c>
      <c r="AQ176" s="338">
        <f t="shared" si="302"/>
        <v>8.3703571816745148E-2</v>
      </c>
      <c r="AR176" s="338">
        <f t="shared" si="302"/>
        <v>8.26229563199532E-2</v>
      </c>
      <c r="AS176" s="338">
        <f t="shared" si="302"/>
        <v>-0.10872660020791991</v>
      </c>
      <c r="AT176" s="338">
        <f t="shared" si="302"/>
        <v>-0.36035170068952993</v>
      </c>
      <c r="AU176" s="338">
        <f t="shared" si="302"/>
        <v>0.10090809686323854</v>
      </c>
      <c r="AV176" s="338">
        <f t="shared" si="302"/>
        <v>-0.13785184464014022</v>
      </c>
      <c r="AW176" s="338">
        <f t="shared" si="302"/>
        <v>-0.14462284747554588</v>
      </c>
      <c r="AX176" s="338">
        <f t="shared" si="302"/>
        <v>-0.10184124763993685</v>
      </c>
      <c r="AY176" s="338">
        <f t="shared" si="302"/>
        <v>3.3441868327868329E-2</v>
      </c>
      <c r="AZ176" s="781">
        <f t="shared" si="302"/>
        <v>1.6615898082938951E-3</v>
      </c>
      <c r="BA176" s="338">
        <f t="shared" si="302"/>
        <v>3.7598280441780263E-2</v>
      </c>
      <c r="BB176" s="338">
        <f t="shared" ref="BB176:BE176" si="303">IF(OR(BB10="NO",BA10=0,BA10="NO"),"-",BB10/BA10-1)</f>
        <v>4.9378453167230107E-2</v>
      </c>
      <c r="BC176" s="330" t="str">
        <f t="shared" si="303"/>
        <v>-</v>
      </c>
      <c r="BD176" s="330" t="str">
        <f t="shared" si="303"/>
        <v>-</v>
      </c>
      <c r="BE176" s="330" t="str">
        <f t="shared" si="303"/>
        <v>-</v>
      </c>
    </row>
    <row r="177" spans="23:61">
      <c r="W177" s="1"/>
      <c r="X177" s="422"/>
      <c r="Y177" s="423" t="s">
        <v>331</v>
      </c>
      <c r="Z177" s="117"/>
      <c r="AA177" s="150"/>
      <c r="AB177" s="330" t="str">
        <f t="shared" si="290"/>
        <v>-</v>
      </c>
      <c r="AC177" s="330" t="str">
        <f>IF(OR(AC11="NO",AB11=0,AB11="NO"),"-",AC11/AB11-1)</f>
        <v>-</v>
      </c>
      <c r="AD177" s="330" t="str">
        <f t="shared" si="290"/>
        <v>-</v>
      </c>
      <c r="AE177" s="330" t="str">
        <f t="shared" si="291"/>
        <v>-</v>
      </c>
      <c r="AF177" s="330" t="str">
        <f>IF(OR(AF11="NO",AE11=0,AE11="NO"),"-",AF11/AE11-1)</f>
        <v>-</v>
      </c>
      <c r="AG177" s="330" t="str">
        <f t="shared" si="292"/>
        <v>-</v>
      </c>
      <c r="AH177" s="330" t="str">
        <f t="shared" si="292"/>
        <v>-</v>
      </c>
      <c r="AI177" s="330" t="str">
        <f t="shared" si="293"/>
        <v>-</v>
      </c>
      <c r="AJ177" s="330" t="str">
        <f>IF(OR(AJ11="NO",AI11=0,AI11="NO"),"-",AJ11/AI11-1)</f>
        <v>-</v>
      </c>
      <c r="AK177" s="330" t="str">
        <f t="shared" si="294"/>
        <v>-</v>
      </c>
      <c r="AL177" s="330" t="str">
        <f t="shared" ref="AL177:BA177" si="304">IF(OR(AL11="NO",AK11=0,AK11="NO"),"-",AL11/AK11-1)</f>
        <v>-</v>
      </c>
      <c r="AM177" s="330" t="str">
        <f t="shared" si="304"/>
        <v>-</v>
      </c>
      <c r="AN177" s="338" t="str">
        <f t="shared" si="304"/>
        <v>-</v>
      </c>
      <c r="AO177" s="338">
        <f t="shared" si="304"/>
        <v>0.84090909090909105</v>
      </c>
      <c r="AP177" s="338">
        <f t="shared" si="304"/>
        <v>0.33333333333333348</v>
      </c>
      <c r="AQ177" s="338">
        <f t="shared" si="304"/>
        <v>0.37962962962962976</v>
      </c>
      <c r="AR177" s="338">
        <f t="shared" si="304"/>
        <v>0.9731543624161072</v>
      </c>
      <c r="AS177" s="338">
        <f t="shared" si="304"/>
        <v>0.45918367346938771</v>
      </c>
      <c r="AT177" s="330">
        <f t="shared" si="304"/>
        <v>1.9435688539664837</v>
      </c>
      <c r="AU177" s="338">
        <f t="shared" si="304"/>
        <v>0.1850453649243522</v>
      </c>
      <c r="AV177" s="338">
        <f t="shared" si="304"/>
        <v>4.7195263686383715E-2</v>
      </c>
      <c r="AW177" s="338">
        <f t="shared" si="304"/>
        <v>0.5632801536471812</v>
      </c>
      <c r="AX177" s="338">
        <f t="shared" si="304"/>
        <v>0.21498932858486097</v>
      </c>
      <c r="AY177" s="338">
        <f t="shared" si="304"/>
        <v>5.3504437237271718E-2</v>
      </c>
      <c r="AZ177" s="338">
        <f t="shared" si="304"/>
        <v>3.7628069722406066E-2</v>
      </c>
      <c r="BA177" s="781">
        <f t="shared" si="304"/>
        <v>4.4217310954008937E-3</v>
      </c>
      <c r="BB177" s="338">
        <f t="shared" ref="BB177:BE177" si="305">IF(OR(BB11="NO",BA11=0,BA11="NO"),"-",BB11/BA11-1)</f>
        <v>-5.8760904677691794E-2</v>
      </c>
      <c r="BC177" s="330" t="str">
        <f t="shared" si="305"/>
        <v>-</v>
      </c>
      <c r="BD177" s="330" t="str">
        <f t="shared" si="305"/>
        <v>-</v>
      </c>
      <c r="BE177" s="330" t="str">
        <f t="shared" si="305"/>
        <v>-</v>
      </c>
      <c r="BG177" s="52"/>
      <c r="BH177" s="52"/>
    </row>
    <row r="178" spans="23:61">
      <c r="W178" s="1"/>
      <c r="X178" s="422"/>
      <c r="Y178" s="342" t="s">
        <v>332</v>
      </c>
      <c r="Z178" s="111"/>
      <c r="AA178" s="153"/>
      <c r="AB178" s="780">
        <f t="shared" si="290"/>
        <v>8.9202866941598291E-2</v>
      </c>
      <c r="AC178" s="780">
        <f>IF(OR(AC12="NO",AB12=0),"-",AC12/AB12-1)</f>
        <v>1.3285222778508521E-2</v>
      </c>
      <c r="AD178" s="780">
        <f t="shared" si="290"/>
        <v>-4.4788461248029154E-2</v>
      </c>
      <c r="AE178" s="780">
        <f t="shared" si="291"/>
        <v>9.6716646644477544E-2</v>
      </c>
      <c r="AF178" s="780">
        <f>IF(OR(AF12="NO",AE12=0),"-",AF12/AE12-1)</f>
        <v>0.16523688204446851</v>
      </c>
      <c r="AG178" s="780">
        <f t="shared" si="292"/>
        <v>-8.0689655172413777E-2</v>
      </c>
      <c r="AH178" s="780">
        <f t="shared" si="292"/>
        <v>-5.7764441110277676E-2</v>
      </c>
      <c r="AI178" s="780">
        <f t="shared" si="293"/>
        <v>-6.2101910828025408E-2</v>
      </c>
      <c r="AJ178" s="780">
        <f>IF(OR(AJ12="NO",AI12=0),"-",AJ12/AI12-1)</f>
        <v>2.292020373514414E-2</v>
      </c>
      <c r="AK178" s="780">
        <f t="shared" si="294"/>
        <v>-0.1203319502074689</v>
      </c>
      <c r="AL178" s="780">
        <f t="shared" ref="AL178:BA178" si="306">IF(OR(AL12="NO",AK12=0),"-",AL12/AK12-1)</f>
        <v>-0.24716981132075477</v>
      </c>
      <c r="AM178" s="780">
        <f t="shared" si="306"/>
        <v>-0.34711779448621549</v>
      </c>
      <c r="AN178" s="780">
        <f t="shared" si="306"/>
        <v>-0.17600767754318614</v>
      </c>
      <c r="AO178" s="780">
        <f t="shared" si="306"/>
        <v>-0.79734451432564646</v>
      </c>
      <c r="AP178" s="780">
        <f t="shared" si="306"/>
        <v>-0.54482758620689653</v>
      </c>
      <c r="AQ178" s="780">
        <f t="shared" si="306"/>
        <v>0.41792929292929282</v>
      </c>
      <c r="AR178" s="780">
        <f t="shared" si="306"/>
        <v>-0.66874443455031174</v>
      </c>
      <c r="AS178" s="332">
        <f t="shared" si="306"/>
        <v>1.155913978494624</v>
      </c>
      <c r="AT178" s="780">
        <f t="shared" si="306"/>
        <v>-0.91521197007481292</v>
      </c>
      <c r="AU178" s="780">
        <f t="shared" si="306"/>
        <v>5.8823529411764719E-2</v>
      </c>
      <c r="AV178" s="780">
        <f t="shared" si="306"/>
        <v>-0.69444444444444442</v>
      </c>
      <c r="AW178" s="780">
        <f t="shared" si="306"/>
        <v>9.0909090909090828E-2</v>
      </c>
      <c r="AX178" s="780">
        <f t="shared" si="306"/>
        <v>-8.333333333333337E-2</v>
      </c>
      <c r="AY178" s="780">
        <f t="shared" si="306"/>
        <v>0.45454545454545436</v>
      </c>
      <c r="AZ178" s="780">
        <f t="shared" si="306"/>
        <v>0.25</v>
      </c>
      <c r="BA178" s="780">
        <f t="shared" si="306"/>
        <v>-0.20000000000000007</v>
      </c>
      <c r="BB178" s="780">
        <f t="shared" ref="BB178:BE178" si="307">IF(OR(BB12="NO",BA12=0),"-",BB12/BA12-1)</f>
        <v>0.62499999999999978</v>
      </c>
      <c r="BC178" s="332" t="str">
        <f t="shared" si="307"/>
        <v>-</v>
      </c>
      <c r="BD178" s="332" t="str">
        <f t="shared" si="307"/>
        <v>-</v>
      </c>
      <c r="BE178" s="332" t="str">
        <f t="shared" si="307"/>
        <v>-</v>
      </c>
      <c r="BI178" s="52"/>
    </row>
    <row r="179" spans="23:61">
      <c r="W179" s="1"/>
      <c r="X179" s="422"/>
      <c r="Y179" s="405" t="s">
        <v>333</v>
      </c>
      <c r="Z179" s="117"/>
      <c r="AA179" s="153"/>
      <c r="AB179" s="330" t="str">
        <f>IF(OR(AA13="NO",AA13=0),"-",AB13/AA13-1)</f>
        <v>-</v>
      </c>
      <c r="AC179" s="330" t="str">
        <f>IF(OR(AC13="NO",AB13=0,AB13="NO"),"-",AC13/AB13-1)</f>
        <v>-</v>
      </c>
      <c r="AD179" s="330" t="str">
        <f>IF(OR(AC13="NO",AC13=0),"-",AD13/AC13-1)</f>
        <v>-</v>
      </c>
      <c r="AE179" s="330" t="str">
        <f>IF(OR(AD13="NO",AD13=0),"-",AE13/AD13-1)</f>
        <v>-</v>
      </c>
      <c r="AF179" s="330" t="str">
        <f>IF(OR(AF13="NO",AE13=0,AE13="NO"),"-",AF13/AE13-1)</f>
        <v>-</v>
      </c>
      <c r="AG179" s="330" t="str">
        <f>IF(OR(AF13="NO",AF13=0),"-",AG13/AF13-1)</f>
        <v>-</v>
      </c>
      <c r="AH179" s="330">
        <f>IF(OR(AG13="NO",AG13=0),"-",AH13/AG13-1)</f>
        <v>1.7182817999999997</v>
      </c>
      <c r="AI179" s="330">
        <f>IF(OR(AH13="NO",AH13=0),"-",AI13/AH13-1)</f>
        <v>1.7182818000000002</v>
      </c>
      <c r="AJ179" s="330">
        <f>IF(OR(AJ13="NO",AI13=0,AI13="NO"),"-",AJ13/AI13-1)</f>
        <v>1.0797923390741531</v>
      </c>
      <c r="AK179" s="338">
        <f>IF(OR(AJ13="NO",AJ13=0),"-",AK13/AJ13-1)</f>
        <v>0.22816309917468436</v>
      </c>
      <c r="AL179" s="338">
        <f t="shared" ref="AL179:BA179" si="308">IF(OR(AL13="NO",AK13=0,AK13="NO"),"-",AL13/AK13-1)</f>
        <v>0.15707128131691794</v>
      </c>
      <c r="AM179" s="338">
        <f t="shared" si="308"/>
        <v>0.11759114145145921</v>
      </c>
      <c r="AN179" s="338">
        <f t="shared" si="308"/>
        <v>9.2809198115533231E-2</v>
      </c>
      <c r="AO179" s="338">
        <f t="shared" si="308"/>
        <v>7.0296732906155235E-2</v>
      </c>
      <c r="AP179" s="338">
        <f t="shared" si="308"/>
        <v>4.8308242876796248E-2</v>
      </c>
      <c r="AQ179" s="338">
        <f t="shared" si="308"/>
        <v>1.6604056018197921E-2</v>
      </c>
      <c r="AR179" s="338">
        <f t="shared" si="308"/>
        <v>3.4255317767166726E-2</v>
      </c>
      <c r="AS179" s="338">
        <f t="shared" si="308"/>
        <v>1.6940410993071753E-2</v>
      </c>
      <c r="AT179" s="338">
        <f t="shared" si="308"/>
        <v>3.0140914942443864E-2</v>
      </c>
      <c r="AU179" s="338">
        <f t="shared" si="308"/>
        <v>2.5965502143083352E-2</v>
      </c>
      <c r="AV179" s="338">
        <f t="shared" si="308"/>
        <v>1.4729305786087776E-2</v>
      </c>
      <c r="AW179" s="338">
        <f t="shared" si="308"/>
        <v>2.513377401093142E-2</v>
      </c>
      <c r="AX179" s="338">
        <f t="shared" si="308"/>
        <v>2.0381324719131344E-2</v>
      </c>
      <c r="AY179" s="338">
        <f t="shared" si="308"/>
        <v>2.8909665320128397E-2</v>
      </c>
      <c r="AZ179" s="338">
        <f t="shared" si="308"/>
        <v>3.5398126328249013E-2</v>
      </c>
      <c r="BA179" s="338">
        <f t="shared" si="308"/>
        <v>1.4509094012893353E-2</v>
      </c>
      <c r="BB179" s="338">
        <f t="shared" ref="BB179:BE179" si="309">IF(OR(BB13="NO",BA13=0,BA13="NO"),"-",BB13/BA13-1)</f>
        <v>2.2145790966608736E-2</v>
      </c>
      <c r="BC179" s="330" t="str">
        <f t="shared" si="309"/>
        <v>-</v>
      </c>
      <c r="BD179" s="330" t="str">
        <f t="shared" si="309"/>
        <v>-</v>
      </c>
      <c r="BE179" s="330" t="str">
        <f t="shared" si="309"/>
        <v>-</v>
      </c>
      <c r="BG179" s="52"/>
      <c r="BH179" s="52"/>
    </row>
    <row r="180" spans="23:61">
      <c r="W180" s="1"/>
      <c r="X180" s="422"/>
      <c r="Y180" s="342" t="s">
        <v>334</v>
      </c>
      <c r="Z180" s="117"/>
      <c r="AA180" s="153"/>
      <c r="AB180" s="330" t="str">
        <f>IF(OR(AB14="NO",AA14=0),"-",AB14/AA14-1)</f>
        <v>-</v>
      </c>
      <c r="AC180" s="330" t="str">
        <f>IF(OR(AC14="NO",AB14=0,AB14="NO"),"-",AC14/AB14-1)</f>
        <v>-</v>
      </c>
      <c r="AD180" s="330">
        <f>IF(OR(AD14="NO",AC14=0),"-",AD14/AC14-1)</f>
        <v>5.5000000000000009</v>
      </c>
      <c r="AE180" s="338">
        <f>IF(OR(AE14="NO",AD14=0),"-",AE14/AD14-1)</f>
        <v>0.71794871794871784</v>
      </c>
      <c r="AF180" s="338">
        <f>IF(OR(AF14="NO",AE14=0,AE14="NO"),"-",AF14/AE14-1)</f>
        <v>0.10447761194029859</v>
      </c>
      <c r="AG180" s="338">
        <f t="shared" ref="AG180:AI181" si="310">IF(OR(AG14="NO",AF14=0),"-",AG14/AF14-1)</f>
        <v>-1.0000000000000009E-2</v>
      </c>
      <c r="AH180" s="330">
        <f t="shared" si="310"/>
        <v>2.1818181818181817</v>
      </c>
      <c r="AI180" s="338">
        <f t="shared" si="310"/>
        <v>-5.396825396825411E-2</v>
      </c>
      <c r="AJ180" s="330">
        <f>IF(OR(AJ14="NO",AI14=0,AI14="NO"),"-",AJ14/AI14-1)</f>
        <v>3.7214765100671148</v>
      </c>
      <c r="AK180" s="338">
        <f>IF(OR(AK14="NO",AJ14=0),"-",AK14/AJ14-1)</f>
        <v>-0.50959488272921116</v>
      </c>
      <c r="AL180" s="338">
        <f t="shared" ref="AL180:BA180" si="311">IF(OR(AL14="NO",AK14=0,AK14="NO"),"-",AL14/AK14-1)</f>
        <v>-0.36884057971014506</v>
      </c>
      <c r="AM180" s="338">
        <f t="shared" si="311"/>
        <v>0.64280137772675139</v>
      </c>
      <c r="AN180" s="338">
        <f t="shared" si="311"/>
        <v>-0.13244996086324523</v>
      </c>
      <c r="AO180" s="338">
        <f t="shared" si="311"/>
        <v>0.84185087323580587</v>
      </c>
      <c r="AP180" s="338">
        <f t="shared" si="311"/>
        <v>-2.2087123862841174E-2</v>
      </c>
      <c r="AQ180" s="338">
        <f t="shared" si="311"/>
        <v>-4.9975401404355968E-2</v>
      </c>
      <c r="AR180" s="338">
        <f t="shared" si="311"/>
        <v>8.2181191623982741E-2</v>
      </c>
      <c r="AS180" s="338">
        <f t="shared" si="311"/>
        <v>-7.4508908018675157E-2</v>
      </c>
      <c r="AT180" s="338">
        <f t="shared" si="311"/>
        <v>-0.18898501889865538</v>
      </c>
      <c r="AU180" s="338">
        <f t="shared" si="311"/>
        <v>0.31448223992507107</v>
      </c>
      <c r="AV180" s="338">
        <f t="shared" si="311"/>
        <v>8.4647266313933267E-2</v>
      </c>
      <c r="AW180" s="338">
        <f t="shared" si="311"/>
        <v>-0.27102659371214399</v>
      </c>
      <c r="AX180" s="338">
        <f t="shared" si="311"/>
        <v>-8.7103933618103424E-3</v>
      </c>
      <c r="AY180" s="338">
        <f t="shared" si="311"/>
        <v>-4.5667289214914364E-2</v>
      </c>
      <c r="AZ180" s="338">
        <f t="shared" si="311"/>
        <v>-0.14500080874291144</v>
      </c>
      <c r="BA180" s="781">
        <f t="shared" si="311"/>
        <v>1.1858705892855426E-3</v>
      </c>
      <c r="BB180" s="338">
        <f t="shared" ref="BB180:BE180" si="312">IF(OR(BB14="NO",BA14=0,BA14="NO"),"-",BB14/BA14-1)</f>
        <v>-1.3345618210264032E-2</v>
      </c>
      <c r="BC180" s="330" t="str">
        <f t="shared" si="312"/>
        <v>-</v>
      </c>
      <c r="BD180" s="330" t="str">
        <f t="shared" si="312"/>
        <v>-</v>
      </c>
      <c r="BE180" s="330" t="str">
        <f t="shared" si="312"/>
        <v>-</v>
      </c>
      <c r="BG180" s="52"/>
    </row>
    <row r="181" spans="23:61">
      <c r="W181" s="1"/>
      <c r="X181" s="422"/>
      <c r="Y181" s="342" t="s">
        <v>335</v>
      </c>
      <c r="Z181" s="117"/>
      <c r="AA181" s="153"/>
      <c r="AB181" s="330" t="str">
        <f>IF(OR(AB15="NO",AA15=0),"-",AB15/AA15-1)</f>
        <v>-</v>
      </c>
      <c r="AC181" s="330" t="str">
        <f>IF(OR(AC15="NO",AB15=0,AB15="NO"),"-",AC15/AB15-1)</f>
        <v>-</v>
      </c>
      <c r="AD181" s="330" t="str">
        <f>IF(OR(AD15="NO",AC15=0),"-",AD15/AC15-1)</f>
        <v>-</v>
      </c>
      <c r="AE181" s="330" t="str">
        <f>IF(OR(AE15="NO",AD15=0),"-",AE15/AD15-1)</f>
        <v>-</v>
      </c>
      <c r="AF181" s="330" t="str">
        <f>IF(OR(AF15="NO",AE15=0,AE15="NO"),"-",AF15/AE15-1)</f>
        <v>-</v>
      </c>
      <c r="AG181" s="330" t="str">
        <f t="shared" si="310"/>
        <v>-</v>
      </c>
      <c r="AH181" s="330" t="str">
        <f t="shared" si="310"/>
        <v>-</v>
      </c>
      <c r="AI181" s="330" t="str">
        <f t="shared" si="310"/>
        <v>-</v>
      </c>
      <c r="AJ181" s="330" t="str">
        <f>IF(OR(AJ15="NO",AI15=0,AI15="NO"),"-",AJ15/AI15-1)</f>
        <v>-</v>
      </c>
      <c r="AK181" s="330" t="str">
        <f>IF(OR(AK15="NO",AJ15=0),"-",AK15/AJ15-1)</f>
        <v>-</v>
      </c>
      <c r="AL181" s="330" t="str">
        <f t="shared" ref="AL181:BA181" si="313">IF(OR(AL15="NO",AK15=0,AK15="NO"),"-",AL15/AK15-1)</f>
        <v>-</v>
      </c>
      <c r="AM181" s="330" t="str">
        <f t="shared" si="313"/>
        <v>-</v>
      </c>
      <c r="AN181" s="338" t="str">
        <f t="shared" si="313"/>
        <v>-</v>
      </c>
      <c r="AO181" s="338" t="str">
        <f t="shared" si="313"/>
        <v>-</v>
      </c>
      <c r="AP181" s="338" t="str">
        <f t="shared" si="313"/>
        <v>-</v>
      </c>
      <c r="AQ181" s="338" t="str">
        <f t="shared" si="313"/>
        <v>-</v>
      </c>
      <c r="AR181" s="338" t="str">
        <f t="shared" si="313"/>
        <v>-</v>
      </c>
      <c r="AS181" s="338" t="str">
        <f t="shared" si="313"/>
        <v>-</v>
      </c>
      <c r="AT181" s="338" t="str">
        <f t="shared" si="313"/>
        <v>-</v>
      </c>
      <c r="AU181" s="338" t="str">
        <f t="shared" si="313"/>
        <v>-</v>
      </c>
      <c r="AV181" s="338" t="str">
        <f t="shared" si="313"/>
        <v>-</v>
      </c>
      <c r="AW181" s="338">
        <f t="shared" si="313"/>
        <v>0.28571428571428581</v>
      </c>
      <c r="AX181" s="781">
        <f t="shared" si="313"/>
        <v>0</v>
      </c>
      <c r="AY181" s="781">
        <f t="shared" si="313"/>
        <v>0</v>
      </c>
      <c r="AZ181" s="338">
        <f t="shared" si="313"/>
        <v>-0.33333333333333326</v>
      </c>
      <c r="BA181" s="338">
        <f t="shared" si="313"/>
        <v>0.33333333333333326</v>
      </c>
      <c r="BB181" s="338">
        <f t="shared" ref="BB181:BE181" si="314">IF(OR(BB15="NO",BA15=0,BA15="NO"),"-",BB15/BA15-1)</f>
        <v>0.25</v>
      </c>
      <c r="BC181" s="330" t="str">
        <f t="shared" si="314"/>
        <v>-</v>
      </c>
      <c r="BD181" s="330" t="str">
        <f t="shared" si="314"/>
        <v>-</v>
      </c>
      <c r="BE181" s="330" t="str">
        <f t="shared" si="314"/>
        <v>-</v>
      </c>
      <c r="BG181" s="52"/>
    </row>
    <row r="182" spans="23:61">
      <c r="W182" s="1"/>
      <c r="X182" s="424" t="s">
        <v>16</v>
      </c>
      <c r="Y182" s="425"/>
      <c r="Z182" s="113"/>
      <c r="AA182" s="154"/>
      <c r="AB182" s="765">
        <f t="shared" ref="AB182:BA182" si="315">AB16/AA16-1</f>
        <v>0.14797040261001193</v>
      </c>
      <c r="AC182" s="765">
        <f t="shared" si="315"/>
        <v>1.4702566276902251E-2</v>
      </c>
      <c r="AD182" s="765">
        <f t="shared" si="315"/>
        <v>0.43657292284521931</v>
      </c>
      <c r="AE182" s="765">
        <f t="shared" si="315"/>
        <v>0.22852153866522706</v>
      </c>
      <c r="AF182" s="765">
        <f t="shared" si="315"/>
        <v>0.30992439392251936</v>
      </c>
      <c r="AG182" s="765">
        <f t="shared" si="315"/>
        <v>3.6812120415688376E-2</v>
      </c>
      <c r="AH182" s="765">
        <f t="shared" si="315"/>
        <v>9.453878313573405E-2</v>
      </c>
      <c r="AI182" s="765">
        <f t="shared" si="315"/>
        <v>-0.17092465985060235</v>
      </c>
      <c r="AJ182" s="765">
        <f t="shared" si="315"/>
        <v>-0.20825158539650568</v>
      </c>
      <c r="AK182" s="765">
        <f t="shared" si="315"/>
        <v>-9.4903848539504843E-2</v>
      </c>
      <c r="AL182" s="765">
        <f t="shared" si="315"/>
        <v>-0.16799654572614786</v>
      </c>
      <c r="AM182" s="765">
        <f t="shared" si="315"/>
        <v>-6.8738259222732023E-2</v>
      </c>
      <c r="AN182" s="765">
        <f t="shared" si="315"/>
        <v>-3.7527729328921566E-2</v>
      </c>
      <c r="AO182" s="765">
        <f t="shared" si="315"/>
        <v>4.0933638993493338E-2</v>
      </c>
      <c r="AP182" s="765">
        <f t="shared" si="315"/>
        <v>-6.4371483926014661E-2</v>
      </c>
      <c r="AQ182" s="765">
        <f t="shared" si="315"/>
        <v>4.3535750591793709E-2</v>
      </c>
      <c r="AR182" s="765">
        <f t="shared" si="315"/>
        <v>-0.12023037252544255</v>
      </c>
      <c r="AS182" s="765">
        <f t="shared" si="315"/>
        <v>-0.27453405340094827</v>
      </c>
      <c r="AT182" s="765">
        <f t="shared" si="315"/>
        <v>-0.29538796221109986</v>
      </c>
      <c r="AU182" s="765">
        <f t="shared" si="315"/>
        <v>5.008103823715282E-2</v>
      </c>
      <c r="AV182" s="765">
        <f t="shared" si="315"/>
        <v>-0.11627065062861408</v>
      </c>
      <c r="AW182" s="765">
        <f t="shared" si="315"/>
        <v>-8.4974765646673278E-2</v>
      </c>
      <c r="AX182" s="765">
        <f t="shared" si="315"/>
        <v>-4.5475573216002818E-2</v>
      </c>
      <c r="AY182" s="765">
        <f t="shared" si="315"/>
        <v>2.4806258839639828E-2</v>
      </c>
      <c r="AZ182" s="765">
        <f t="shared" si="315"/>
        <v>-1.5862506365936224E-2</v>
      </c>
      <c r="BA182" s="765">
        <f t="shared" si="315"/>
        <v>2.0321204223738176E-2</v>
      </c>
      <c r="BB182" s="765">
        <f t="shared" ref="BB182" si="316">BB16/BA16-1</f>
        <v>4.0797338724777976E-2</v>
      </c>
      <c r="BC182" s="313">
        <f t="shared" ref="BC182" si="317">BC16/BB16-1</f>
        <v>-1</v>
      </c>
      <c r="BD182" s="313" t="e">
        <f t="shared" ref="BD182" si="318">BD16/BC16-1</f>
        <v>#DIV/0!</v>
      </c>
      <c r="BE182" s="313" t="e">
        <f t="shared" ref="BE182" si="319">BE16/BD16-1</f>
        <v>#DIV/0!</v>
      </c>
      <c r="BG182" s="52"/>
      <c r="BH182" s="52"/>
    </row>
    <row r="183" spans="23:61">
      <c r="W183" s="1"/>
      <c r="X183" s="426"/>
      <c r="Y183" s="342" t="s">
        <v>336</v>
      </c>
      <c r="Z183" s="112"/>
      <c r="AA183" s="155"/>
      <c r="AB183" s="608">
        <f>IF(OR(AB17="NO",AA17=0),"-",AB17/AA17-1)</f>
        <v>0.15789473684210531</v>
      </c>
      <c r="AC183" s="608">
        <f>IF(OR(AC17="NO",AB17=0),"-",AC17/AB17-1)</f>
        <v>2.2727272727272707E-2</v>
      </c>
      <c r="AD183" s="608">
        <f>IF(OR(AD17="NO",AC17=0),"-",AD17/AC17-1)</f>
        <v>0.44444444444444464</v>
      </c>
      <c r="AE183" s="608">
        <f t="shared" ref="AE183:BA183" si="320">IF(OR(AE17="NO",AD17=0),"-",AE17/AD17-1)</f>
        <v>0.23076923076923084</v>
      </c>
      <c r="AF183" s="608">
        <f t="shared" si="320"/>
        <v>0.3125</v>
      </c>
      <c r="AG183" s="608">
        <f t="shared" si="320"/>
        <v>0.17480170875767387</v>
      </c>
      <c r="AH183" s="608">
        <f t="shared" si="320"/>
        <v>0.25607237723937359</v>
      </c>
      <c r="AI183" s="608">
        <f t="shared" si="320"/>
        <v>1.442379208168898E-2</v>
      </c>
      <c r="AJ183" s="608">
        <f t="shared" si="320"/>
        <v>6.7046536112532973E-2</v>
      </c>
      <c r="AK183" s="608">
        <f t="shared" si="320"/>
        <v>7.7851284210247451E-2</v>
      </c>
      <c r="AL183" s="608">
        <f t="shared" si="320"/>
        <v>-0.23144097947860742</v>
      </c>
      <c r="AM183" s="609">
        <f t="shared" si="320"/>
        <v>-3.3959742267507531E-3</v>
      </c>
      <c r="AN183" s="609">
        <f t="shared" si="320"/>
        <v>-9.301613968533573E-3</v>
      </c>
      <c r="AO183" s="608">
        <f t="shared" si="320"/>
        <v>5.7389360549626511E-2</v>
      </c>
      <c r="AP183" s="608">
        <f t="shared" si="320"/>
        <v>-0.15444394962879038</v>
      </c>
      <c r="AQ183" s="608">
        <f t="shared" si="320"/>
        <v>7.4153995101153614E-2</v>
      </c>
      <c r="AR183" s="608">
        <f t="shared" si="320"/>
        <v>-0.10170694939961955</v>
      </c>
      <c r="AS183" s="608">
        <f t="shared" si="320"/>
        <v>-0.24678937780740573</v>
      </c>
      <c r="AT183" s="608">
        <f t="shared" si="320"/>
        <v>-0.36833028146747981</v>
      </c>
      <c r="AU183" s="608">
        <f t="shared" si="320"/>
        <v>4.9905347952622137E-2</v>
      </c>
      <c r="AV183" s="608">
        <f t="shared" si="320"/>
        <v>-0.1585154391321697</v>
      </c>
      <c r="AW183" s="608">
        <f t="shared" si="320"/>
        <v>-0.12834838477661259</v>
      </c>
      <c r="AX183" s="608">
        <f t="shared" si="320"/>
        <v>-4.2138269122390049E-2</v>
      </c>
      <c r="AY183" s="608">
        <f t="shared" si="320"/>
        <v>3.929049229706516E-2</v>
      </c>
      <c r="AZ183" s="608">
        <f t="shared" si="320"/>
        <v>-2.142148742875627E-2</v>
      </c>
      <c r="BA183" s="608">
        <f t="shared" si="320"/>
        <v>8.7881593390994217E-2</v>
      </c>
      <c r="BB183" s="608">
        <f t="shared" ref="BB183:BB186" si="321">IF(OR(BB17="NO",BA17=0),"-",BB17/BA17-1)</f>
        <v>7.3531215800055172E-2</v>
      </c>
      <c r="BC183" s="607" t="str">
        <f t="shared" ref="BC183:BC186" si="322">IF(OR(BC17="NO",BB17=0),"-",BC17/BB17-1)</f>
        <v>-</v>
      </c>
      <c r="BD183" s="607" t="str">
        <f t="shared" ref="BD183:BD186" si="323">IF(OR(BD17="NO",BC17=0),"-",BD17/BC17-1)</f>
        <v>-</v>
      </c>
      <c r="BE183" s="607" t="str">
        <f t="shared" ref="BE183:BE186" si="324">IF(OR(BE17="NO",BD17=0),"-",BE17/BD17-1)</f>
        <v>-</v>
      </c>
    </row>
    <row r="184" spans="23:61">
      <c r="W184" s="1"/>
      <c r="X184" s="427"/>
      <c r="Y184" s="344" t="s">
        <v>337</v>
      </c>
      <c r="Z184" s="112"/>
      <c r="AA184" s="155"/>
      <c r="AB184" s="608">
        <f t="shared" ref="AB184:AC186" si="325">IF(OR(AB18="NO",AA18=0),"-",AB18/AA18-1)</f>
        <v>0.15789473684210531</v>
      </c>
      <c r="AC184" s="608">
        <f t="shared" si="325"/>
        <v>2.2727272727272707E-2</v>
      </c>
      <c r="AD184" s="608">
        <f t="shared" ref="AD184:AF186" si="326">IF(OR(AD18="NO",AC18=0),"-",AD18/AC18-1)</f>
        <v>0.44444444444444442</v>
      </c>
      <c r="AE184" s="608">
        <f t="shared" si="326"/>
        <v>0.23076923076923084</v>
      </c>
      <c r="AF184" s="608">
        <f t="shared" si="326"/>
        <v>0.3125</v>
      </c>
      <c r="AG184" s="608">
        <f t="shared" ref="AG184:BA184" si="327">IF(OR(AG18="NO",AF18=0),"-",AG18/AF18-1)</f>
        <v>-2.5680394186541999E-2</v>
      </c>
      <c r="AH184" s="609">
        <f t="shared" si="327"/>
        <v>1.6633789965214696E-4</v>
      </c>
      <c r="AI184" s="608">
        <f t="shared" si="327"/>
        <v>-0.28244851810824045</v>
      </c>
      <c r="AJ184" s="608">
        <f t="shared" si="327"/>
        <v>-0.43018330333400989</v>
      </c>
      <c r="AK184" s="608">
        <f t="shared" si="327"/>
        <v>-0.36121244778907891</v>
      </c>
      <c r="AL184" s="609">
        <f t="shared" si="327"/>
        <v>-6.9430770276979192E-3</v>
      </c>
      <c r="AM184" s="608">
        <f t="shared" si="327"/>
        <v>-0.1968767200443664</v>
      </c>
      <c r="AN184" s="608">
        <f t="shared" si="327"/>
        <v>-9.3287992292178545E-2</v>
      </c>
      <c r="AO184" s="608">
        <f t="shared" si="327"/>
        <v>7.878063147833525E-2</v>
      </c>
      <c r="AP184" s="608">
        <f t="shared" si="327"/>
        <v>0.12751790205801306</v>
      </c>
      <c r="AQ184" s="609">
        <f t="shared" si="327"/>
        <v>-7.7852861943586982E-3</v>
      </c>
      <c r="AR184" s="608">
        <f t="shared" si="327"/>
        <v>-0.14877909752890428</v>
      </c>
      <c r="AS184" s="608">
        <f t="shared" si="327"/>
        <v>-0.3066769780364007</v>
      </c>
      <c r="AT184" s="608">
        <f t="shared" si="327"/>
        <v>-0.13816766969847838</v>
      </c>
      <c r="AU184" s="608">
        <f t="shared" si="327"/>
        <v>0.21138773333708372</v>
      </c>
      <c r="AV184" s="608">
        <f t="shared" si="327"/>
        <v>-6.7019813801913242E-2</v>
      </c>
      <c r="AW184" s="608">
        <f t="shared" si="327"/>
        <v>-1.3903378717768478E-2</v>
      </c>
      <c r="AX184" s="608">
        <f t="shared" si="327"/>
        <v>-4.1123273708644548E-2</v>
      </c>
      <c r="AY184" s="608">
        <f t="shared" si="327"/>
        <v>1.2253406983129045E-2</v>
      </c>
      <c r="AZ184" s="608">
        <f t="shared" si="327"/>
        <v>-1.2710332455813544E-2</v>
      </c>
      <c r="BA184" s="608">
        <f t="shared" si="327"/>
        <v>-3.4330565861075524E-2</v>
      </c>
      <c r="BB184" s="608">
        <f t="shared" si="321"/>
        <v>1.2912655715218824E-2</v>
      </c>
      <c r="BC184" s="607" t="str">
        <f t="shared" si="322"/>
        <v>-</v>
      </c>
      <c r="BD184" s="607" t="str">
        <f t="shared" si="323"/>
        <v>-</v>
      </c>
      <c r="BE184" s="607" t="str">
        <f t="shared" si="324"/>
        <v>-</v>
      </c>
    </row>
    <row r="185" spans="23:61">
      <c r="W185" s="1"/>
      <c r="X185" s="427"/>
      <c r="Y185" s="342" t="s">
        <v>338</v>
      </c>
      <c r="Z185" s="112"/>
      <c r="AA185" s="155"/>
      <c r="AB185" s="608">
        <f t="shared" si="325"/>
        <v>0.15789473684210531</v>
      </c>
      <c r="AC185" s="608">
        <f t="shared" si="325"/>
        <v>2.2727272727272707E-2</v>
      </c>
      <c r="AD185" s="608">
        <f t="shared" si="326"/>
        <v>0.44444444444444442</v>
      </c>
      <c r="AE185" s="608">
        <f t="shared" si="326"/>
        <v>0.23076923076923084</v>
      </c>
      <c r="AF185" s="608">
        <f t="shared" si="326"/>
        <v>0.31249999999999978</v>
      </c>
      <c r="AG185" s="608">
        <f t="shared" ref="AG185:BA185" si="328">IF(OR(AG19="NO",AF19=0),"-",AG19/AF19-1)</f>
        <v>0.31975764999234424</v>
      </c>
      <c r="AH185" s="608">
        <f t="shared" si="328"/>
        <v>0.3965162915575593</v>
      </c>
      <c r="AI185" s="608">
        <f t="shared" si="328"/>
        <v>-2.3438519872304386E-2</v>
      </c>
      <c r="AJ185" s="608">
        <f t="shared" si="328"/>
        <v>-4.6081445654287512E-2</v>
      </c>
      <c r="AK185" s="608">
        <f t="shared" si="328"/>
        <v>5.8193374061497272E-2</v>
      </c>
      <c r="AL185" s="608">
        <f t="shared" si="328"/>
        <v>-0.19943417124145224</v>
      </c>
      <c r="AM185" s="608">
        <f t="shared" si="328"/>
        <v>-5.4633057736901192E-2</v>
      </c>
      <c r="AN185" s="608">
        <f t="shared" si="328"/>
        <v>-3.6364316028581922E-2</v>
      </c>
      <c r="AO185" s="608">
        <f t="shared" si="328"/>
        <v>-0.10362146051900678</v>
      </c>
      <c r="AP185" s="608">
        <f t="shared" si="328"/>
        <v>-4.1840195131473523E-2</v>
      </c>
      <c r="AQ185" s="608">
        <f t="shared" si="328"/>
        <v>4.8711922098564564E-2</v>
      </c>
      <c r="AR185" s="608">
        <f t="shared" si="328"/>
        <v>-0.1048687691979836</v>
      </c>
      <c r="AS185" s="608">
        <f t="shared" si="328"/>
        <v>-0.33565482845833583</v>
      </c>
      <c r="AT185" s="608">
        <f t="shared" si="328"/>
        <v>-0.29318819900086623</v>
      </c>
      <c r="AU185" s="608">
        <f t="shared" si="328"/>
        <v>-0.45843634318303683</v>
      </c>
      <c r="AV185" s="608">
        <f t="shared" si="328"/>
        <v>-0.16892098610373085</v>
      </c>
      <c r="AW185" s="608">
        <f t="shared" si="328"/>
        <v>-0.28492128844756603</v>
      </c>
      <c r="AX185" s="608">
        <f t="shared" si="328"/>
        <v>-0.24947164494540341</v>
      </c>
      <c r="AY185" s="608">
        <f t="shared" si="328"/>
        <v>-3.0920856686431963E-2</v>
      </c>
      <c r="AZ185" s="608">
        <f t="shared" si="328"/>
        <v>6.716772372942903E-2</v>
      </c>
      <c r="BA185" s="608">
        <f t="shared" si="328"/>
        <v>-0.15255049687785494</v>
      </c>
      <c r="BB185" s="608">
        <f t="shared" si="321"/>
        <v>-0.20024200896967959</v>
      </c>
      <c r="BC185" s="607" t="str">
        <f t="shared" si="322"/>
        <v>-</v>
      </c>
      <c r="BD185" s="607" t="str">
        <f t="shared" si="323"/>
        <v>-</v>
      </c>
      <c r="BE185" s="607" t="str">
        <f t="shared" si="324"/>
        <v>-</v>
      </c>
    </row>
    <row r="186" spans="23:61">
      <c r="W186" s="1"/>
      <c r="X186" s="427"/>
      <c r="Y186" s="342" t="s">
        <v>334</v>
      </c>
      <c r="Z186" s="118"/>
      <c r="AA186" s="155"/>
      <c r="AB186" s="608">
        <f t="shared" si="325"/>
        <v>0.15789473684210531</v>
      </c>
      <c r="AC186" s="608">
        <f t="shared" si="325"/>
        <v>2.2727272727272707E-2</v>
      </c>
      <c r="AD186" s="608">
        <f t="shared" si="326"/>
        <v>0.44444444444444442</v>
      </c>
      <c r="AE186" s="608">
        <f t="shared" si="326"/>
        <v>0.23076923076923084</v>
      </c>
      <c r="AF186" s="608">
        <f t="shared" si="326"/>
        <v>0.31249999999999978</v>
      </c>
      <c r="AG186" s="608">
        <f t="shared" ref="AG186:BA186" si="329">IF(OR(AG20="NO",AF20=0),"-",AG20/AF20-1)</f>
        <v>-3.5316736580047081E-2</v>
      </c>
      <c r="AH186" s="608">
        <f t="shared" si="329"/>
        <v>0.86050351665730651</v>
      </c>
      <c r="AI186" s="608">
        <f t="shared" si="329"/>
        <v>9.8175418438592565E-2</v>
      </c>
      <c r="AJ186" s="608">
        <f t="shared" si="329"/>
        <v>0.24909025553671049</v>
      </c>
      <c r="AK186" s="609">
        <f t="shared" si="329"/>
        <v>3.9158985980887184E-3</v>
      </c>
      <c r="AL186" s="608">
        <f t="shared" si="329"/>
        <v>-0.32876833934542582</v>
      </c>
      <c r="AM186" s="608">
        <f t="shared" si="329"/>
        <v>0.26387173429169453</v>
      </c>
      <c r="AN186" s="608">
        <f t="shared" si="329"/>
        <v>-7.4727921065865677E-2</v>
      </c>
      <c r="AO186" s="608">
        <f t="shared" si="329"/>
        <v>6.6302151963973932E-2</v>
      </c>
      <c r="AP186" s="608">
        <f t="shared" si="329"/>
        <v>-0.15164956882788305</v>
      </c>
      <c r="AQ186" s="608">
        <f t="shared" si="329"/>
        <v>3.6661783535852921E-2</v>
      </c>
      <c r="AR186" s="608">
        <f t="shared" si="329"/>
        <v>-0.32141103092697543</v>
      </c>
      <c r="AS186" s="608">
        <f t="shared" si="329"/>
        <v>-0.21924000348334605</v>
      </c>
      <c r="AT186" s="608">
        <f t="shared" si="329"/>
        <v>-0.52907302150752278</v>
      </c>
      <c r="AU186" s="608">
        <f t="shared" si="329"/>
        <v>0.18255520065614284</v>
      </c>
      <c r="AV186" s="608">
        <f t="shared" si="329"/>
        <v>0.27149914918679507</v>
      </c>
      <c r="AW186" s="608">
        <f t="shared" si="329"/>
        <v>0.15375383005872312</v>
      </c>
      <c r="AX186" s="608">
        <f t="shared" si="329"/>
        <v>0.10868739867123822</v>
      </c>
      <c r="AY186" s="608">
        <f t="shared" si="329"/>
        <v>0.18652399915502382</v>
      </c>
      <c r="AZ186" s="608">
        <f t="shared" si="329"/>
        <v>-3.6534173278228055E-2</v>
      </c>
      <c r="BA186" s="608">
        <f t="shared" si="329"/>
        <v>-0.17634386181322625</v>
      </c>
      <c r="BB186" s="608">
        <f t="shared" si="321"/>
        <v>0.1817848748418418</v>
      </c>
      <c r="BC186" s="607" t="str">
        <f t="shared" si="322"/>
        <v>-</v>
      </c>
      <c r="BD186" s="607" t="str">
        <f t="shared" si="323"/>
        <v>-</v>
      </c>
      <c r="BE186" s="607" t="str">
        <f t="shared" si="324"/>
        <v>-</v>
      </c>
    </row>
    <row r="187" spans="23:61">
      <c r="W187" s="1"/>
      <c r="X187" s="426"/>
      <c r="Y187" s="428" t="s">
        <v>339</v>
      </c>
      <c r="Z187" s="117"/>
      <c r="AA187" s="162"/>
      <c r="AB187" s="330" t="str">
        <f t="shared" ref="AB187:BA187" si="330">IF(OR(AB21="NO",AA21=0,AA21="NO"),"-",AB21/AA21-1)</f>
        <v>-</v>
      </c>
      <c r="AC187" s="330" t="str">
        <f t="shared" si="330"/>
        <v>-</v>
      </c>
      <c r="AD187" s="330" t="str">
        <f t="shared" si="330"/>
        <v>-</v>
      </c>
      <c r="AE187" s="330" t="str">
        <f t="shared" si="330"/>
        <v>-</v>
      </c>
      <c r="AF187" s="330" t="str">
        <f t="shared" si="330"/>
        <v>-</v>
      </c>
      <c r="AG187" s="330" t="str">
        <f t="shared" si="330"/>
        <v>-</v>
      </c>
      <c r="AH187" s="330" t="str">
        <f t="shared" si="330"/>
        <v>-</v>
      </c>
      <c r="AI187" s="330" t="str">
        <f t="shared" si="330"/>
        <v>-</v>
      </c>
      <c r="AJ187" s="330" t="str">
        <f t="shared" si="330"/>
        <v>-</v>
      </c>
      <c r="AK187" s="330" t="str">
        <f t="shared" si="330"/>
        <v>-</v>
      </c>
      <c r="AL187" s="330" t="str">
        <f t="shared" si="330"/>
        <v>-</v>
      </c>
      <c r="AM187" s="330" t="str">
        <f t="shared" si="330"/>
        <v>-</v>
      </c>
      <c r="AN187" s="330">
        <f t="shared" si="330"/>
        <v>1.4791830531111576</v>
      </c>
      <c r="AO187" s="338">
        <f t="shared" si="330"/>
        <v>0.74210958769578372</v>
      </c>
      <c r="AP187" s="338">
        <f t="shared" si="330"/>
        <v>0.70860736338830566</v>
      </c>
      <c r="AQ187" s="330">
        <f t="shared" si="330"/>
        <v>1.1938409771783638</v>
      </c>
      <c r="AR187" s="330">
        <f t="shared" si="330"/>
        <v>1.1892718689643371</v>
      </c>
      <c r="AS187" s="338">
        <f t="shared" si="330"/>
        <v>0.66910752932883555</v>
      </c>
      <c r="AT187" s="338">
        <f t="shared" si="330"/>
        <v>0.35224903161008503</v>
      </c>
      <c r="AU187" s="338">
        <f t="shared" si="330"/>
        <v>0.38525936665306193</v>
      </c>
      <c r="AV187" s="338">
        <f t="shared" si="330"/>
        <v>0.36823666809984856</v>
      </c>
      <c r="AW187" s="330" t="str">
        <f t="shared" si="330"/>
        <v>-</v>
      </c>
      <c r="AX187" s="330" t="str">
        <f t="shared" si="330"/>
        <v>-</v>
      </c>
      <c r="AY187" s="330">
        <f t="shared" si="330"/>
        <v>-0.13123723237929374</v>
      </c>
      <c r="AZ187" s="330">
        <f t="shared" si="330"/>
        <v>-0.13072826091748369</v>
      </c>
      <c r="BA187" s="330">
        <f t="shared" si="330"/>
        <v>1.6592267810722294</v>
      </c>
      <c r="BB187" s="338">
        <f t="shared" ref="BB187" si="331">IF(OR(BB21="NO",BA21=0,BA21="NO"),"-",BB21/BA21-1)</f>
        <v>-6.1493450136840488E-2</v>
      </c>
      <c r="BC187" s="330" t="str">
        <f t="shared" ref="BC187" si="332">IF(OR(BC21="NO",BB21=0,BB21="NO"),"-",BC21/BB21-1)</f>
        <v>-</v>
      </c>
      <c r="BD187" s="330" t="str">
        <f t="shared" ref="BD187" si="333">IF(OR(BD21="NO",BC21=0,BC21="NO"),"-",BD21/BC21-1)</f>
        <v>-</v>
      </c>
      <c r="BE187" s="330" t="str">
        <f t="shared" ref="BE187" si="334">IF(OR(BE21="NO",BD21=0,BD21="NO"),"-",BE21/BD21-1)</f>
        <v>-</v>
      </c>
    </row>
    <row r="188" spans="23:61">
      <c r="W188" s="1"/>
      <c r="X188" s="429"/>
      <c r="Y188" s="342" t="s">
        <v>340</v>
      </c>
      <c r="Z188" s="112"/>
      <c r="AA188" s="155"/>
      <c r="AB188" s="608">
        <f>IF(OR(AB22="NO",AA22=0),"-",AB22/AA22-1)</f>
        <v>-0.16076246334310862</v>
      </c>
      <c r="AC188" s="608">
        <f>IF(OR(AC22="NO",AB22=0),"-",AC22/AB22-1)</f>
        <v>-0.32972255223984903</v>
      </c>
      <c r="AD188" s="608">
        <f>IF(OR(AD22="NO",AC22=0),"-",AD22/AC22-1)</f>
        <v>-7.8928161818371367E-2</v>
      </c>
      <c r="AE188" s="609">
        <f t="shared" ref="AE188:BA188" si="335">IF(OR(AE22="NO",AD22=0),"-",AE22/AD22-1)</f>
        <v>-2.3205795788996397E-3</v>
      </c>
      <c r="AF188" s="608">
        <f t="shared" si="335"/>
        <v>-1.6395302660690891E-2</v>
      </c>
      <c r="AG188" s="608">
        <f t="shared" si="335"/>
        <v>-5.5309284862866903E-2</v>
      </c>
      <c r="AH188" s="608">
        <f t="shared" si="335"/>
        <v>-9.78311431561808E-2</v>
      </c>
      <c r="AI188" s="608">
        <f t="shared" si="335"/>
        <v>-0.16884958359612712</v>
      </c>
      <c r="AJ188" s="608">
        <f t="shared" si="335"/>
        <v>-0.41045751633986938</v>
      </c>
      <c r="AK188" s="608">
        <f t="shared" si="335"/>
        <v>-0.38930437070164225</v>
      </c>
      <c r="AL188" s="608">
        <f t="shared" si="335"/>
        <v>-0.13342031274680133</v>
      </c>
      <c r="AM188" s="608">
        <f t="shared" si="335"/>
        <v>-4.6028701226834112E-2</v>
      </c>
      <c r="AN188" s="608">
        <f t="shared" si="335"/>
        <v>1.463729138436598E-2</v>
      </c>
      <c r="AO188" s="608">
        <f t="shared" si="335"/>
        <v>-1.8775366467552068E-2</v>
      </c>
      <c r="AP188" s="609">
        <f t="shared" si="335"/>
        <v>1.0212002865248593E-3</v>
      </c>
      <c r="AQ188" s="609">
        <f t="shared" si="335"/>
        <v>2.6002619241936031E-3</v>
      </c>
      <c r="AR188" s="609">
        <f t="shared" si="335"/>
        <v>-8.8493598716222754E-3</v>
      </c>
      <c r="AS188" s="609">
        <f t="shared" si="335"/>
        <v>-1.5128593040849569E-3</v>
      </c>
      <c r="AT188" s="608">
        <f t="shared" si="335"/>
        <v>-0.24861036399497927</v>
      </c>
      <c r="AU188" s="608">
        <f t="shared" si="335"/>
        <v>-5.8310464145090113E-2</v>
      </c>
      <c r="AV188" s="609">
        <f t="shared" si="335"/>
        <v>-2.0444807182208313E-3</v>
      </c>
      <c r="AW188" s="608">
        <f t="shared" si="335"/>
        <v>-0.12966451942129054</v>
      </c>
      <c r="AX188" s="608">
        <f t="shared" si="335"/>
        <v>-0.27701408007269401</v>
      </c>
      <c r="AY188" s="608">
        <f t="shared" si="335"/>
        <v>-0.80067796610169495</v>
      </c>
      <c r="AZ188" s="607" t="str">
        <f t="shared" si="335"/>
        <v>-</v>
      </c>
      <c r="BA188" s="607" t="str">
        <f t="shared" si="335"/>
        <v>-</v>
      </c>
      <c r="BB188" s="607" t="str">
        <f t="shared" ref="BB188" si="336">IF(OR(BB22="NO",BA22=0),"-",BB22/BA22-1)</f>
        <v>-</v>
      </c>
      <c r="BC188" s="607" t="str">
        <f t="shared" ref="BC188" si="337">IF(OR(BC22="NO",BB22=0),"-",BC22/BB22-1)</f>
        <v>-</v>
      </c>
      <c r="BD188" s="607" t="str">
        <f t="shared" ref="BD188" si="338">IF(OR(BD22="NO",BC22=0),"-",BD22/BC22-1)</f>
        <v>-</v>
      </c>
      <c r="BE188" s="607" t="str">
        <f t="shared" ref="BE188" si="339">IF(OR(BE22="NO",BD22=0),"-",BE22/BD22-1)</f>
        <v>-</v>
      </c>
    </row>
    <row r="189" spans="23:61" ht="14.25" customHeight="1">
      <c r="W189" s="1"/>
      <c r="X189" s="430" t="s">
        <v>143</v>
      </c>
      <c r="Y189" s="431"/>
      <c r="Z189" s="306"/>
      <c r="AA189" s="322"/>
      <c r="AB189" s="768">
        <f t="shared" ref="AB189:BA189" si="340">AB23/AA23-1</f>
        <v>0.10552257582449287</v>
      </c>
      <c r="AC189" s="768">
        <f t="shared" si="340"/>
        <v>0.10064606961838884</v>
      </c>
      <c r="AD189" s="784">
        <f t="shared" si="340"/>
        <v>4.2304064926494966E-3</v>
      </c>
      <c r="AE189" s="768">
        <f t="shared" si="340"/>
        <v>-4.3434980255246614E-2</v>
      </c>
      <c r="AF189" s="768">
        <f t="shared" si="340"/>
        <v>9.50448141033986E-2</v>
      </c>
      <c r="AG189" s="768">
        <f t="shared" si="340"/>
        <v>3.4939182679158742E-2</v>
      </c>
      <c r="AH189" s="768">
        <f t="shared" si="340"/>
        <v>-0.14755137946247887</v>
      </c>
      <c r="AI189" s="768">
        <f t="shared" si="340"/>
        <v>-8.8655500632454087E-2</v>
      </c>
      <c r="AJ189" s="768">
        <f t="shared" si="340"/>
        <v>-0.30606878168539509</v>
      </c>
      <c r="AK189" s="768">
        <f t="shared" si="340"/>
        <v>-0.2337743671460053</v>
      </c>
      <c r="AL189" s="768">
        <f t="shared" si="340"/>
        <v>-0.13729097892168241</v>
      </c>
      <c r="AM189" s="768">
        <f t="shared" si="340"/>
        <v>-5.4489790068685706E-2</v>
      </c>
      <c r="AN189" s="768">
        <f t="shared" si="340"/>
        <v>-5.7391871569899111E-2</v>
      </c>
      <c r="AO189" s="768">
        <f t="shared" si="340"/>
        <v>-2.7302997855100264E-2</v>
      </c>
      <c r="AP189" s="768">
        <f t="shared" si="340"/>
        <v>-3.9115336950364621E-2</v>
      </c>
      <c r="AQ189" s="768">
        <f t="shared" si="340"/>
        <v>3.4810148218546999E-2</v>
      </c>
      <c r="AR189" s="768">
        <f t="shared" si="340"/>
        <v>-9.4752335719466729E-2</v>
      </c>
      <c r="AS189" s="768">
        <f t="shared" si="340"/>
        <v>-0.11752161703756925</v>
      </c>
      <c r="AT189" s="768">
        <f t="shared" si="340"/>
        <v>-0.41428427034835358</v>
      </c>
      <c r="AU189" s="768">
        <f t="shared" si="340"/>
        <v>-9.3033058214081477E-3</v>
      </c>
      <c r="AV189" s="768">
        <f t="shared" si="340"/>
        <v>-7.2705550252961881E-2</v>
      </c>
      <c r="AW189" s="784">
        <f t="shared" si="340"/>
        <v>-5.8280806256055806E-3</v>
      </c>
      <c r="AX189" s="768">
        <f t="shared" si="340"/>
        <v>-5.9399266293567843E-2</v>
      </c>
      <c r="AY189" s="768">
        <f t="shared" si="340"/>
        <v>-1.7482954621356961E-2</v>
      </c>
      <c r="AZ189" s="768">
        <f t="shared" si="340"/>
        <v>4.2441991401084067E-2</v>
      </c>
      <c r="BA189" s="768">
        <f t="shared" si="340"/>
        <v>3.935574273150233E-2</v>
      </c>
      <c r="BB189" s="768">
        <f t="shared" ref="BB189" si="341">BB23/BA23-1</f>
        <v>-4.571617553450591E-2</v>
      </c>
      <c r="BC189" s="329">
        <f t="shared" ref="BC189" si="342">BC23/BB23-1</f>
        <v>-1</v>
      </c>
      <c r="BD189" s="329" t="e">
        <f t="shared" ref="BD189" si="343">BD23/BC23-1</f>
        <v>#DIV/0!</v>
      </c>
      <c r="BE189" s="329" t="e">
        <f t="shared" ref="BE189" si="344">BE23/BD23-1</f>
        <v>#DIV/0!</v>
      </c>
    </row>
    <row r="190" spans="23:61">
      <c r="W190" s="1"/>
      <c r="X190" s="432"/>
      <c r="Y190" s="342" t="s">
        <v>341</v>
      </c>
      <c r="Z190" s="117"/>
      <c r="AA190" s="150"/>
      <c r="AB190" s="336">
        <f t="shared" ref="AB190:AC195" si="345">IF(OR(AB24="NO",AB24=0),"-",AB24/AA24-1)</f>
        <v>-5.1194122204485271E-2</v>
      </c>
      <c r="AC190" s="336">
        <f t="shared" si="345"/>
        <v>5.5890919951882445E-2</v>
      </c>
      <c r="AD190" s="336">
        <f t="shared" ref="AD190:AF195" si="346">IF(OR(AD24="NO",AD24=0),"-",AD24/AC24-1)</f>
        <v>8.6467794674832676E-2</v>
      </c>
      <c r="AE190" s="336">
        <f t="shared" si="346"/>
        <v>3.5618444105532276E-2</v>
      </c>
      <c r="AF190" s="336">
        <f t="shared" si="346"/>
        <v>1.3591760528540053E-2</v>
      </c>
      <c r="AG190" s="336">
        <f t="shared" ref="AG190:BA190" si="347">IF(OR(AG24="NO",AG24=0),"-",AG24/AF24-1)</f>
        <v>2.0385036789092092E-2</v>
      </c>
      <c r="AH190" s="783">
        <f t="shared" si="347"/>
        <v>4.4277389875184703E-3</v>
      </c>
      <c r="AI190" s="783">
        <f t="shared" si="347"/>
        <v>5.1042553593014794E-3</v>
      </c>
      <c r="AJ190" s="783">
        <f t="shared" si="347"/>
        <v>-1.0406489599599222E-3</v>
      </c>
      <c r="AK190" s="336">
        <f t="shared" si="347"/>
        <v>-1.2566194431621658E-2</v>
      </c>
      <c r="AL190" s="783">
        <f t="shared" si="347"/>
        <v>-8.0852574215632966E-3</v>
      </c>
      <c r="AM190" s="336">
        <f t="shared" si="347"/>
        <v>2.6405203378312869E-2</v>
      </c>
      <c r="AN190" s="336">
        <f t="shared" si="347"/>
        <v>-2.6903763205532449E-2</v>
      </c>
      <c r="AO190" s="336">
        <f t="shared" si="347"/>
        <v>5.6024140639568953E-2</v>
      </c>
      <c r="AP190" s="336">
        <f t="shared" si="347"/>
        <v>1.7806345557403347E-2</v>
      </c>
      <c r="AQ190" s="336">
        <f t="shared" si="347"/>
        <v>1.6715090367854568E-2</v>
      </c>
      <c r="AR190" s="783">
        <f t="shared" si="347"/>
        <v>-8.2773064540020425E-3</v>
      </c>
      <c r="AS190" s="783">
        <f t="shared" si="347"/>
        <v>-1.571630063678553E-3</v>
      </c>
      <c r="AT190" s="336">
        <f t="shared" si="347"/>
        <v>-9.7836365098628031E-3</v>
      </c>
      <c r="AU190" s="336">
        <f t="shared" si="347"/>
        <v>-4.580418639476791E-2</v>
      </c>
      <c r="AV190" s="783">
        <f t="shared" si="347"/>
        <v>8.4681848756975597E-3</v>
      </c>
      <c r="AW190" s="336">
        <f t="shared" si="347"/>
        <v>2.7084238041158004E-2</v>
      </c>
      <c r="AX190" s="783">
        <f t="shared" si="347"/>
        <v>9.7206113029879582E-4</v>
      </c>
      <c r="AY190" s="783">
        <f t="shared" si="347"/>
        <v>-2.0892446592319924E-3</v>
      </c>
      <c r="AZ190" s="336">
        <f t="shared" si="347"/>
        <v>3.9099182480750949E-2</v>
      </c>
      <c r="BA190" s="336">
        <f t="shared" si="347"/>
        <v>-2.109538085181728E-2</v>
      </c>
      <c r="BB190" s="785">
        <f t="shared" ref="BB190:BB195" si="348">IF(OR(BB24="NO",BB24=0),"-",BB24/BA24-1)</f>
        <v>-2.9776084776332867E-3</v>
      </c>
      <c r="BC190" s="337" t="str">
        <f t="shared" ref="BC190:BC195" si="349">IF(OR(BC24="NO",BC24=0),"-",BC24/BB24-1)</f>
        <v>-</v>
      </c>
      <c r="BD190" s="333" t="str">
        <f t="shared" ref="BD190:BD195" si="350">IF(OR(BD24="NO",BD24=0),"-",BD24/BC24-1)</f>
        <v>-</v>
      </c>
      <c r="BE190" s="333" t="str">
        <f t="shared" ref="BE190:BE195" si="351">IF(OR(BE24="NO",BE24=0),"-",BE24/BD24-1)</f>
        <v>-</v>
      </c>
    </row>
    <row r="191" spans="23:61">
      <c r="W191" s="1"/>
      <c r="X191" s="432"/>
      <c r="Y191" s="344" t="s">
        <v>342</v>
      </c>
      <c r="Z191" s="112"/>
      <c r="AA191" s="155"/>
      <c r="AB191" s="336">
        <f t="shared" si="345"/>
        <v>0.11764705882352944</v>
      </c>
      <c r="AC191" s="336">
        <f t="shared" si="345"/>
        <v>0.10526315789473695</v>
      </c>
      <c r="AD191" s="783">
        <f t="shared" si="346"/>
        <v>0</v>
      </c>
      <c r="AE191" s="336">
        <f t="shared" si="346"/>
        <v>-4.7619047619047561E-2</v>
      </c>
      <c r="AF191" s="336">
        <f t="shared" si="346"/>
        <v>9.9999999999999645E-2</v>
      </c>
      <c r="AG191" s="336">
        <f t="shared" ref="AG191:BA191" si="352">IF(OR(AG25="NO",AG25=0),"-",AG25/AF25-1)</f>
        <v>7.0234113712374535E-2</v>
      </c>
      <c r="AH191" s="336">
        <f t="shared" si="352"/>
        <v>-0.11189123376623367</v>
      </c>
      <c r="AI191" s="336">
        <f t="shared" si="352"/>
        <v>-0.11586619750491234</v>
      </c>
      <c r="AJ191" s="336">
        <f t="shared" si="352"/>
        <v>-0.44946894525959646</v>
      </c>
      <c r="AK191" s="336">
        <f t="shared" si="352"/>
        <v>-0.40093322640727902</v>
      </c>
      <c r="AL191" s="336">
        <f t="shared" si="352"/>
        <v>-0.27019019235624042</v>
      </c>
      <c r="AM191" s="336">
        <f t="shared" si="352"/>
        <v>-0.2384438072194115</v>
      </c>
      <c r="AN191" s="336">
        <f t="shared" si="352"/>
        <v>-0.14674239412176271</v>
      </c>
      <c r="AO191" s="336">
        <f t="shared" si="352"/>
        <v>-0.14557424967713772</v>
      </c>
      <c r="AP191" s="336">
        <f t="shared" si="352"/>
        <v>-0.23713324686316484</v>
      </c>
      <c r="AQ191" s="336">
        <f t="shared" si="352"/>
        <v>7.5074113475554149E-2</v>
      </c>
      <c r="AR191" s="336">
        <f t="shared" si="352"/>
        <v>-8.9961988639016277E-2</v>
      </c>
      <c r="AS191" s="336">
        <f t="shared" si="352"/>
        <v>-5.8918651390290955E-2</v>
      </c>
      <c r="AT191" s="336">
        <f t="shared" si="352"/>
        <v>-0.14124023684998921</v>
      </c>
      <c r="AU191" s="336">
        <f t="shared" si="352"/>
        <v>-0.12503772863553053</v>
      </c>
      <c r="AV191" s="336">
        <f t="shared" si="352"/>
        <v>0.13557788867679998</v>
      </c>
      <c r="AW191" s="336">
        <f t="shared" si="352"/>
        <v>1.7424646437372404E-2</v>
      </c>
      <c r="AX191" s="336">
        <f t="shared" si="352"/>
        <v>-0.10592889151929319</v>
      </c>
      <c r="AY191" s="336">
        <f t="shared" si="352"/>
        <v>-6.3851103145802224E-2</v>
      </c>
      <c r="AZ191" s="336">
        <f t="shared" si="352"/>
        <v>1.3944366493060745E-2</v>
      </c>
      <c r="BA191" s="336">
        <f t="shared" si="352"/>
        <v>7.4219169008749253E-2</v>
      </c>
      <c r="BB191" s="337">
        <f t="shared" si="348"/>
        <v>-5.4062354984515504E-2</v>
      </c>
      <c r="BC191" s="333" t="str">
        <f t="shared" si="349"/>
        <v>-</v>
      </c>
      <c r="BD191" s="333" t="str">
        <f t="shared" si="350"/>
        <v>-</v>
      </c>
      <c r="BE191" s="333" t="str">
        <f t="shared" si="351"/>
        <v>-</v>
      </c>
    </row>
    <row r="192" spans="23:61">
      <c r="W192" s="1"/>
      <c r="X192" s="432"/>
      <c r="Y192" s="405" t="s">
        <v>335</v>
      </c>
      <c r="Z192" s="112"/>
      <c r="AA192" s="155"/>
      <c r="AB192" s="336">
        <f t="shared" si="345"/>
        <v>-0.13720109760878085</v>
      </c>
      <c r="AC192" s="336">
        <f t="shared" si="345"/>
        <v>-0.15356656065424812</v>
      </c>
      <c r="AD192" s="336">
        <f t="shared" si="346"/>
        <v>5.0187869028448739E-2</v>
      </c>
      <c r="AE192" s="336">
        <f t="shared" si="346"/>
        <v>-2.8622540250447193E-2</v>
      </c>
      <c r="AF192" s="336">
        <f t="shared" si="346"/>
        <v>4.4198895027624197E-2</v>
      </c>
      <c r="AG192" s="336">
        <f t="shared" ref="AG192:BA192" si="353">IF(OR(AG26="NO",AG26=0),"-",AG26/AF26-1)</f>
        <v>0.20000000000000018</v>
      </c>
      <c r="AH192" s="336">
        <f t="shared" si="353"/>
        <v>0.33333333333333326</v>
      </c>
      <c r="AI192" s="331">
        <f t="shared" si="353"/>
        <v>1.125</v>
      </c>
      <c r="AJ192" s="336">
        <f t="shared" si="353"/>
        <v>0.58823529411764697</v>
      </c>
      <c r="AK192" s="336">
        <f t="shared" si="353"/>
        <v>0.59259259259259256</v>
      </c>
      <c r="AL192" s="336">
        <f t="shared" si="353"/>
        <v>0.11627906976744207</v>
      </c>
      <c r="AM192" s="336">
        <f t="shared" si="353"/>
        <v>-2.0833333333333481E-2</v>
      </c>
      <c r="AN192" s="783">
        <f t="shared" si="353"/>
        <v>1.9827294578473875E-3</v>
      </c>
      <c r="AO192" s="336">
        <f t="shared" si="353"/>
        <v>-1.2888360227989004E-2</v>
      </c>
      <c r="AP192" s="336">
        <f t="shared" si="353"/>
        <v>4.1664378981135064E-2</v>
      </c>
      <c r="AQ192" s="336">
        <f t="shared" si="353"/>
        <v>-5.7224894604820942E-2</v>
      </c>
      <c r="AR192" s="783">
        <f t="shared" si="353"/>
        <v>-1.5965773487649493E-3</v>
      </c>
      <c r="AS192" s="336">
        <f t="shared" si="353"/>
        <v>-0.40104209697230075</v>
      </c>
      <c r="AT192" s="336">
        <f t="shared" si="353"/>
        <v>-0.63369963369963367</v>
      </c>
      <c r="AU192" s="336">
        <f t="shared" si="353"/>
        <v>0.2883</v>
      </c>
      <c r="AV192" s="336">
        <f t="shared" si="353"/>
        <v>-0.37902662423348599</v>
      </c>
      <c r="AW192" s="336">
        <f t="shared" si="353"/>
        <v>0</v>
      </c>
      <c r="AX192" s="336">
        <f t="shared" si="353"/>
        <v>-0.12500000000000011</v>
      </c>
      <c r="AY192" s="336">
        <f t="shared" si="353"/>
        <v>0.14285714285714302</v>
      </c>
      <c r="AZ192" s="336">
        <f t="shared" si="353"/>
        <v>0.25</v>
      </c>
      <c r="BA192" s="336">
        <f t="shared" si="353"/>
        <v>0.37999999999999989</v>
      </c>
      <c r="BB192" s="337">
        <f t="shared" si="348"/>
        <v>-0.21739130434782594</v>
      </c>
      <c r="BC192" s="333" t="str">
        <f t="shared" si="349"/>
        <v>-</v>
      </c>
      <c r="BD192" s="333" t="str">
        <f t="shared" si="350"/>
        <v>-</v>
      </c>
      <c r="BE192" s="333" t="str">
        <f t="shared" si="351"/>
        <v>-</v>
      </c>
    </row>
    <row r="193" spans="2:61">
      <c r="W193" s="1"/>
      <c r="X193" s="432"/>
      <c r="Y193" s="405" t="s">
        <v>330</v>
      </c>
      <c r="Z193" s="112"/>
      <c r="AA193" s="155"/>
      <c r="AB193" s="336">
        <f t="shared" si="345"/>
        <v>0.11764705882352944</v>
      </c>
      <c r="AC193" s="336">
        <f t="shared" si="345"/>
        <v>0.10526315789473695</v>
      </c>
      <c r="AD193" s="783">
        <f t="shared" si="346"/>
        <v>0</v>
      </c>
      <c r="AE193" s="336">
        <f t="shared" si="346"/>
        <v>-4.7619047619047561E-2</v>
      </c>
      <c r="AF193" s="336">
        <f t="shared" si="346"/>
        <v>9.9999999999999867E-2</v>
      </c>
      <c r="AG193" s="336">
        <f t="shared" ref="AG193:BA193" si="354">IF(OR(AG27="NO",AG27=0),"-",AG27/AF27-1)</f>
        <v>7.3560671085237228E-2</v>
      </c>
      <c r="AH193" s="336">
        <f t="shared" si="354"/>
        <v>0.23396930733627319</v>
      </c>
      <c r="AI193" s="783">
        <f t="shared" si="354"/>
        <v>6.7513614336049965E-3</v>
      </c>
      <c r="AJ193" s="336">
        <f t="shared" si="354"/>
        <v>3.4130788149483671E-2</v>
      </c>
      <c r="AK193" s="336">
        <f t="shared" si="354"/>
        <v>0.13964493878978423</v>
      </c>
      <c r="AL193" s="336">
        <f t="shared" si="354"/>
        <v>-0.26238062709568954</v>
      </c>
      <c r="AM193" s="336">
        <f t="shared" si="354"/>
        <v>6.5152180348021949E-2</v>
      </c>
      <c r="AN193" s="336">
        <f t="shared" si="354"/>
        <v>4.5512867232338383E-2</v>
      </c>
      <c r="AO193" s="336">
        <f t="shared" si="354"/>
        <v>0.13845337539958535</v>
      </c>
      <c r="AP193" s="336">
        <f t="shared" si="354"/>
        <v>-8.1203238264977107E-2</v>
      </c>
      <c r="AQ193" s="336">
        <f t="shared" si="354"/>
        <v>-0.14226886379615145</v>
      </c>
      <c r="AR193" s="336">
        <f t="shared" si="354"/>
        <v>-7.0678541021771957E-2</v>
      </c>
      <c r="AS193" s="336">
        <f t="shared" si="354"/>
        <v>-0.23684311373016531</v>
      </c>
      <c r="AT193" s="336">
        <f t="shared" si="354"/>
        <v>-0.35815155907310969</v>
      </c>
      <c r="AU193" s="336">
        <f t="shared" si="354"/>
        <v>6.5726171925468035E-2</v>
      </c>
      <c r="AV193" s="336">
        <f t="shared" si="354"/>
        <v>-0.12584641410040343</v>
      </c>
      <c r="AW193" s="336">
        <f t="shared" si="354"/>
        <v>-6.5914200440639559E-2</v>
      </c>
      <c r="AX193" s="336">
        <f t="shared" si="354"/>
        <v>-1.1339415821545296E-2</v>
      </c>
      <c r="AY193" s="336">
        <f t="shared" si="354"/>
        <v>-3.6972442776658454E-2</v>
      </c>
      <c r="AZ193" s="336">
        <f t="shared" si="354"/>
        <v>5.2742163701065881E-2</v>
      </c>
      <c r="BA193" s="336">
        <f t="shared" si="354"/>
        <v>4.4433493933183188E-2</v>
      </c>
      <c r="BB193" s="337">
        <f t="shared" si="348"/>
        <v>4.0594002487640335E-2</v>
      </c>
      <c r="BC193" s="333" t="str">
        <f t="shared" si="349"/>
        <v>-</v>
      </c>
      <c r="BD193" s="333" t="str">
        <f t="shared" si="350"/>
        <v>-</v>
      </c>
      <c r="BE193" s="333" t="str">
        <f t="shared" si="351"/>
        <v>-</v>
      </c>
    </row>
    <row r="194" spans="2:61">
      <c r="W194" s="1"/>
      <c r="X194" s="432"/>
      <c r="Y194" s="342" t="s">
        <v>334</v>
      </c>
      <c r="Z194" s="118"/>
      <c r="AA194" s="155"/>
      <c r="AB194" s="336">
        <f t="shared" si="345"/>
        <v>0.11764705882352944</v>
      </c>
      <c r="AC194" s="336">
        <f t="shared" si="345"/>
        <v>0.10526315789473695</v>
      </c>
      <c r="AD194" s="783">
        <f t="shared" si="346"/>
        <v>0</v>
      </c>
      <c r="AE194" s="336">
        <f t="shared" si="346"/>
        <v>-4.7619047619047672E-2</v>
      </c>
      <c r="AF194" s="336">
        <f t="shared" si="346"/>
        <v>0.10000000000000009</v>
      </c>
      <c r="AG194" s="336">
        <f t="shared" ref="AG194:BA194" si="355">IF(OR(AG28="NO",AG28=0),"-",AG28/AF28-1)</f>
        <v>1.90574553028988</v>
      </c>
      <c r="AH194" s="336">
        <f t="shared" si="355"/>
        <v>0.29949223416965354</v>
      </c>
      <c r="AI194" s="336">
        <f t="shared" si="355"/>
        <v>0.2105408325097109</v>
      </c>
      <c r="AJ194" s="336">
        <f t="shared" si="355"/>
        <v>0.33895228511211961</v>
      </c>
      <c r="AK194" s="336">
        <f t="shared" si="355"/>
        <v>1.0385912369219152E-2</v>
      </c>
      <c r="AL194" s="336">
        <f t="shared" si="355"/>
        <v>-6.0672832661997966E-2</v>
      </c>
      <c r="AM194" s="336">
        <f t="shared" si="355"/>
        <v>9.5454817116901847E-2</v>
      </c>
      <c r="AN194" s="336">
        <f t="shared" si="355"/>
        <v>-5.3792729068178446E-2</v>
      </c>
      <c r="AO194" s="783">
        <f t="shared" si="355"/>
        <v>-4.6934889372907129E-3</v>
      </c>
      <c r="AP194" s="336">
        <f t="shared" si="355"/>
        <v>-0.16273963714623785</v>
      </c>
      <c r="AQ194" s="336">
        <f t="shared" si="355"/>
        <v>-0.19574967479899819</v>
      </c>
      <c r="AR194" s="336">
        <f t="shared" si="355"/>
        <v>-0.3614818136985446</v>
      </c>
      <c r="AS194" s="336">
        <f t="shared" si="355"/>
        <v>-0.19037628584815081</v>
      </c>
      <c r="AT194" s="336">
        <f t="shared" si="355"/>
        <v>-0.32621559076246132</v>
      </c>
      <c r="AU194" s="336">
        <f t="shared" si="355"/>
        <v>0.34849126094794292</v>
      </c>
      <c r="AV194" s="336">
        <f t="shared" si="355"/>
        <v>-0.26389284978363869</v>
      </c>
      <c r="AW194" s="336">
        <f t="shared" si="355"/>
        <v>-0.13072626900752449</v>
      </c>
      <c r="AX194" s="336">
        <f t="shared" si="355"/>
        <v>-1.2808010654652868E-2</v>
      </c>
      <c r="AY194" s="336">
        <f t="shared" si="355"/>
        <v>0.12497538361093397</v>
      </c>
      <c r="AZ194" s="783">
        <f t="shared" si="355"/>
        <v>9.6335384862600293E-4</v>
      </c>
      <c r="BA194" s="336">
        <f t="shared" si="355"/>
        <v>-0.18120748428264766</v>
      </c>
      <c r="BB194" s="337">
        <f t="shared" si="348"/>
        <v>3.8730666785592671E-2</v>
      </c>
      <c r="BC194" s="333" t="str">
        <f t="shared" si="349"/>
        <v>-</v>
      </c>
      <c r="BD194" s="337" t="str">
        <f t="shared" si="350"/>
        <v>-</v>
      </c>
      <c r="BE194" s="333" t="str">
        <f t="shared" si="351"/>
        <v>-</v>
      </c>
    </row>
    <row r="195" spans="2:61" ht="13.5" customHeight="1">
      <c r="W195" s="1"/>
      <c r="X195" s="433"/>
      <c r="Y195" s="342" t="s">
        <v>343</v>
      </c>
      <c r="Z195" s="112"/>
      <c r="AA195" s="155"/>
      <c r="AB195" s="336">
        <f t="shared" si="345"/>
        <v>0.11764705882352966</v>
      </c>
      <c r="AC195" s="336">
        <f t="shared" si="345"/>
        <v>0.10526315789473673</v>
      </c>
      <c r="AD195" s="783">
        <f t="shared" si="346"/>
        <v>0</v>
      </c>
      <c r="AE195" s="336">
        <f t="shared" si="346"/>
        <v>-4.7619047619047672E-2</v>
      </c>
      <c r="AF195" s="336">
        <f t="shared" si="346"/>
        <v>0.10000000000000009</v>
      </c>
      <c r="AG195" s="336">
        <f t="shared" ref="AG195:BA195" si="356">IF(OR(AG29="NO",AG29=0),"-",AG29/AF29-1)</f>
        <v>-0.11167512690355341</v>
      </c>
      <c r="AH195" s="336">
        <f t="shared" si="356"/>
        <v>-0.38285714285714278</v>
      </c>
      <c r="AI195" s="336">
        <f t="shared" si="356"/>
        <v>-0.18518518518518523</v>
      </c>
      <c r="AJ195" s="336">
        <f t="shared" si="356"/>
        <v>-0.27272727272727271</v>
      </c>
      <c r="AK195" s="336">
        <f t="shared" si="356"/>
        <v>-0.4375</v>
      </c>
      <c r="AL195" s="336">
        <f t="shared" si="356"/>
        <v>-8.3333333333333259E-2</v>
      </c>
      <c r="AM195" s="336">
        <f t="shared" si="356"/>
        <v>9.0909090909090828E-2</v>
      </c>
      <c r="AN195" s="336">
        <f t="shared" si="356"/>
        <v>-5.5555555555555469E-2</v>
      </c>
      <c r="AO195" s="336">
        <f t="shared" si="356"/>
        <v>-5.8823529411764719E-2</v>
      </c>
      <c r="AP195" s="336">
        <f t="shared" si="356"/>
        <v>0.27499999999999991</v>
      </c>
      <c r="AQ195" s="336">
        <f t="shared" si="356"/>
        <v>0.40122549019607878</v>
      </c>
      <c r="AR195" s="336">
        <f t="shared" si="356"/>
        <v>-0.12261675704040598</v>
      </c>
      <c r="AS195" s="336">
        <f t="shared" si="356"/>
        <v>7.4561403508772051E-2</v>
      </c>
      <c r="AT195" s="336">
        <f t="shared" si="356"/>
        <v>-0.81076066790352508</v>
      </c>
      <c r="AU195" s="336">
        <f t="shared" si="356"/>
        <v>-0.18627450980392135</v>
      </c>
      <c r="AV195" s="336">
        <f t="shared" si="356"/>
        <v>-0.30120481927710852</v>
      </c>
      <c r="AW195" s="336">
        <f t="shared" si="356"/>
        <v>-6.8965517241379226E-2</v>
      </c>
      <c r="AX195" s="336">
        <f t="shared" si="356"/>
        <v>-0.24629629629629635</v>
      </c>
      <c r="AY195" s="336">
        <f t="shared" si="356"/>
        <v>-0.33660933660933656</v>
      </c>
      <c r="AZ195" s="336">
        <f t="shared" si="356"/>
        <v>-0.14814814814814847</v>
      </c>
      <c r="BA195" s="336">
        <f t="shared" si="356"/>
        <v>-3.8260890089947153E-2</v>
      </c>
      <c r="BB195" s="337">
        <f t="shared" si="348"/>
        <v>-0.19303797255173705</v>
      </c>
      <c r="BC195" s="333" t="str">
        <f t="shared" si="349"/>
        <v>-</v>
      </c>
      <c r="BD195" s="333" t="str">
        <f t="shared" si="350"/>
        <v>-</v>
      </c>
      <c r="BE195" s="333" t="str">
        <f t="shared" si="351"/>
        <v>-</v>
      </c>
    </row>
    <row r="196" spans="2:61" ht="14.25" customHeight="1">
      <c r="W196" s="1"/>
      <c r="X196" s="378" t="s">
        <v>144</v>
      </c>
      <c r="Y196" s="434"/>
      <c r="Z196" s="304"/>
      <c r="AA196" s="323"/>
      <c r="AB196" s="825">
        <f t="shared" ref="AB196:BA196" si="357">AB30/AA30-1</f>
        <v>0</v>
      </c>
      <c r="AC196" s="825">
        <f t="shared" si="357"/>
        <v>0</v>
      </c>
      <c r="AD196" s="339">
        <f t="shared" si="357"/>
        <v>0.33333333333333348</v>
      </c>
      <c r="AE196" s="339">
        <f t="shared" si="357"/>
        <v>0.75</v>
      </c>
      <c r="AF196" s="334">
        <f t="shared" si="357"/>
        <v>1.6428571428571415</v>
      </c>
      <c r="AG196" s="339">
        <f t="shared" si="357"/>
        <v>-4.2467520647312407E-2</v>
      </c>
      <c r="AH196" s="339">
        <f t="shared" si="357"/>
        <v>-0.11162980772508435</v>
      </c>
      <c r="AI196" s="339">
        <f t="shared" si="357"/>
        <v>9.9821013115414026E-2</v>
      </c>
      <c r="AJ196" s="339">
        <f t="shared" si="357"/>
        <v>0.67576329380784284</v>
      </c>
      <c r="AK196" s="339">
        <f t="shared" si="357"/>
        <v>-9.3559909122447271E-2</v>
      </c>
      <c r="AL196" s="339">
        <f t="shared" si="357"/>
        <v>3.16345720341209E-2</v>
      </c>
      <c r="AM196" s="339">
        <f t="shared" si="357"/>
        <v>0.26006297501653153</v>
      </c>
      <c r="AN196" s="339">
        <f t="shared" si="357"/>
        <v>0.12009555900319513</v>
      </c>
      <c r="AO196" s="339">
        <f t="shared" si="357"/>
        <v>0.16809107081034691</v>
      </c>
      <c r="AP196" s="334">
        <f t="shared" si="357"/>
        <v>2.0280588839155294</v>
      </c>
      <c r="AQ196" s="339">
        <f t="shared" si="357"/>
        <v>-4.7860599852782681E-2</v>
      </c>
      <c r="AR196" s="339">
        <f t="shared" si="357"/>
        <v>0.13236415694472492</v>
      </c>
      <c r="AS196" s="339">
        <f t="shared" si="357"/>
        <v>-6.6648583281892271E-2</v>
      </c>
      <c r="AT196" s="339">
        <f t="shared" si="357"/>
        <v>-8.5672423433385214E-2</v>
      </c>
      <c r="AU196" s="339">
        <f t="shared" si="357"/>
        <v>0.13704931824637456</v>
      </c>
      <c r="AV196" s="339">
        <f t="shared" si="357"/>
        <v>0.16927419451494807</v>
      </c>
      <c r="AW196" s="339">
        <f t="shared" si="357"/>
        <v>-0.1602593477525599</v>
      </c>
      <c r="AX196" s="339">
        <f t="shared" si="357"/>
        <v>6.9705962559551304E-2</v>
      </c>
      <c r="AY196" s="339">
        <f t="shared" si="357"/>
        <v>-0.30568798223277371</v>
      </c>
      <c r="AZ196" s="339">
        <f t="shared" si="357"/>
        <v>-0.49145276331225485</v>
      </c>
      <c r="BA196" s="339">
        <f t="shared" si="357"/>
        <v>0.11103458970769187</v>
      </c>
      <c r="BB196" s="339">
        <f t="shared" ref="BB196" si="358">BB30/BA30-1</f>
        <v>-0.29106197453269911</v>
      </c>
      <c r="BC196" s="334">
        <f t="shared" ref="BC196" si="359">BC30/BB30-1</f>
        <v>-1</v>
      </c>
      <c r="BD196" s="334" t="e">
        <f t="shared" ref="BD196" si="360">BD30/BC30-1</f>
        <v>#DIV/0!</v>
      </c>
      <c r="BE196" s="334" t="e">
        <f t="shared" ref="BE196" si="361">BE30/BD30-1</f>
        <v>#DIV/0!</v>
      </c>
    </row>
    <row r="197" spans="2:61" ht="17.100000000000001" customHeight="1">
      <c r="W197" s="1"/>
      <c r="X197" s="378"/>
      <c r="Y197" s="405" t="s">
        <v>344</v>
      </c>
      <c r="Z197" s="117"/>
      <c r="AA197" s="150"/>
      <c r="AB197" s="783">
        <f t="shared" ref="AB197:AF199" si="362">IF(OR(AB31="NO",AB31=0),"-",AB31/AA31-1)</f>
        <v>0</v>
      </c>
      <c r="AC197" s="783">
        <f t="shared" si="362"/>
        <v>0</v>
      </c>
      <c r="AD197" s="336">
        <f t="shared" si="362"/>
        <v>0.33333333333333348</v>
      </c>
      <c r="AE197" s="336">
        <f t="shared" si="362"/>
        <v>0.75</v>
      </c>
      <c r="AF197" s="331">
        <f t="shared" si="362"/>
        <v>1.6428571428571428</v>
      </c>
      <c r="AG197" s="783">
        <f t="shared" ref="AG197:BA197" si="363">IF(OR(AG31="NO",AG31=0),"-",AG31/AF31-1)</f>
        <v>0</v>
      </c>
      <c r="AH197" s="783">
        <f t="shared" si="363"/>
        <v>0</v>
      </c>
      <c r="AI197" s="331">
        <f t="shared" si="363"/>
        <v>1</v>
      </c>
      <c r="AJ197" s="336">
        <f t="shared" si="363"/>
        <v>0.5</v>
      </c>
      <c r="AK197" s="331">
        <f t="shared" si="363"/>
        <v>1.3333333333333335</v>
      </c>
      <c r="AL197" s="783">
        <f t="shared" si="363"/>
        <v>0</v>
      </c>
      <c r="AM197" s="336">
        <f t="shared" si="363"/>
        <v>0.28571428571428581</v>
      </c>
      <c r="AN197" s="336">
        <f t="shared" si="363"/>
        <v>-0.11111111111111116</v>
      </c>
      <c r="AO197" s="336">
        <f t="shared" si="363"/>
        <v>1.2499999999999956E-2</v>
      </c>
      <c r="AP197" s="331">
        <f t="shared" si="363"/>
        <v>7.9012345679012341</v>
      </c>
      <c r="AQ197" s="336">
        <f t="shared" si="363"/>
        <v>-9.4313453536754133E-2</v>
      </c>
      <c r="AR197" s="336">
        <f t="shared" si="363"/>
        <v>9.3415007656967308E-2</v>
      </c>
      <c r="AS197" s="783">
        <f t="shared" si="363"/>
        <v>-4.2016806722685596E-3</v>
      </c>
      <c r="AT197" s="336">
        <f t="shared" si="363"/>
        <v>-6.0478199718705938E-2</v>
      </c>
      <c r="AU197" s="336">
        <f t="shared" si="363"/>
        <v>0.15119760479041866</v>
      </c>
      <c r="AV197" s="336">
        <f t="shared" si="363"/>
        <v>0.2106631989596881</v>
      </c>
      <c r="AW197" s="336">
        <f t="shared" si="363"/>
        <v>-0.17937701396348027</v>
      </c>
      <c r="AX197" s="336">
        <f t="shared" si="363"/>
        <v>0.13089005235602102</v>
      </c>
      <c r="AY197" s="336">
        <f t="shared" si="363"/>
        <v>-0.35086342592592579</v>
      </c>
      <c r="AZ197" s="337">
        <f t="shared" si="363"/>
        <v>-0.58099612376839604</v>
      </c>
      <c r="BA197" s="337">
        <f t="shared" si="363"/>
        <v>6.8085122615733074E-2</v>
      </c>
      <c r="BB197" s="337">
        <f t="shared" ref="BB197:BB199" si="364">IF(OR(BB31="NO",BB31=0),"-",BB31/BA31-1)</f>
        <v>-0.45776892247494216</v>
      </c>
      <c r="BC197" s="333" t="str">
        <f t="shared" ref="BC197:BC199" si="365">IF(OR(BC31="NO",BC31=0),"-",BC31/BB31-1)</f>
        <v>-</v>
      </c>
      <c r="BD197" s="333" t="str">
        <f t="shared" ref="BD197:BD199" si="366">IF(OR(BD31="NO",BD31=0),"-",BD31/BC31-1)</f>
        <v>-</v>
      </c>
      <c r="BE197" s="333" t="str">
        <f t="shared" ref="BE197:BE199" si="367">IF(OR(BE31="NO",BE31=0),"-",BE31/BD31-1)</f>
        <v>-</v>
      </c>
    </row>
    <row r="198" spans="2:61">
      <c r="W198" s="1"/>
      <c r="X198" s="378"/>
      <c r="Y198" s="405" t="s">
        <v>330</v>
      </c>
      <c r="Z198" s="117"/>
      <c r="AA198" s="150"/>
      <c r="AB198" s="783">
        <f t="shared" si="362"/>
        <v>0</v>
      </c>
      <c r="AC198" s="783">
        <f t="shared" si="362"/>
        <v>0</v>
      </c>
      <c r="AD198" s="336">
        <f t="shared" si="362"/>
        <v>0.33333333333333326</v>
      </c>
      <c r="AE198" s="336">
        <f t="shared" si="362"/>
        <v>0.75</v>
      </c>
      <c r="AF198" s="331">
        <f t="shared" si="362"/>
        <v>1.6428571428571415</v>
      </c>
      <c r="AG198" s="783">
        <f t="shared" ref="AG198:BA198" si="368">IF(OR(AG32="NO",AG32=0),"-",AG32/AF32-1)</f>
        <v>3.9558038143612251E-3</v>
      </c>
      <c r="AH198" s="336">
        <f t="shared" si="368"/>
        <v>-0.2643292338880725</v>
      </c>
      <c r="AI198" s="336">
        <f t="shared" si="368"/>
        <v>-4.4987541285180899E-2</v>
      </c>
      <c r="AJ198" s="336">
        <f t="shared" si="368"/>
        <v>0.78253200818654567</v>
      </c>
      <c r="AK198" s="336">
        <f t="shared" si="368"/>
        <v>-0.52949743521128267</v>
      </c>
      <c r="AL198" s="336">
        <f t="shared" si="368"/>
        <v>0.17759067485712654</v>
      </c>
      <c r="AM198" s="336">
        <f t="shared" si="368"/>
        <v>0.42051455996848786</v>
      </c>
      <c r="AN198" s="336">
        <f t="shared" si="368"/>
        <v>-0.21735162579931588</v>
      </c>
      <c r="AO198" s="336">
        <f t="shared" si="368"/>
        <v>0.39284637572437986</v>
      </c>
      <c r="AP198" s="336">
        <f t="shared" si="368"/>
        <v>-0.1128852292436261</v>
      </c>
      <c r="AQ198" s="336">
        <f t="shared" si="368"/>
        <v>0.19945856843650289</v>
      </c>
      <c r="AR198" s="336">
        <f t="shared" si="368"/>
        <v>0.2692134308069285</v>
      </c>
      <c r="AS198" s="336">
        <f t="shared" si="368"/>
        <v>-7.2890234072835569E-2</v>
      </c>
      <c r="AT198" s="336">
        <f t="shared" si="368"/>
        <v>-0.19868570867244095</v>
      </c>
      <c r="AU198" s="336">
        <f t="shared" si="368"/>
        <v>4.7004942394059057E-2</v>
      </c>
      <c r="AV198" s="336">
        <f t="shared" si="368"/>
        <v>-8.3222353677957828E-2</v>
      </c>
      <c r="AW198" s="336">
        <f t="shared" si="368"/>
        <v>1.2635925158163142E-2</v>
      </c>
      <c r="AX198" s="336">
        <f t="shared" si="368"/>
        <v>-0.37990761400694939</v>
      </c>
      <c r="AY198" s="336">
        <f t="shared" si="368"/>
        <v>0.20253333189432898</v>
      </c>
      <c r="AZ198" s="337">
        <f t="shared" si="368"/>
        <v>9.5781308904241635E-2</v>
      </c>
      <c r="BA198" s="337">
        <f t="shared" si="368"/>
        <v>0.26579658924095728</v>
      </c>
      <c r="BB198" s="337">
        <f t="shared" si="364"/>
        <v>5.8105034504576158E-2</v>
      </c>
      <c r="BC198" s="333" t="str">
        <f t="shared" si="365"/>
        <v>-</v>
      </c>
      <c r="BD198" s="333" t="str">
        <f t="shared" si="366"/>
        <v>-</v>
      </c>
      <c r="BE198" s="333" t="str">
        <f t="shared" si="367"/>
        <v>-</v>
      </c>
    </row>
    <row r="199" spans="2:61" ht="15" thickBot="1">
      <c r="W199" s="1"/>
      <c r="X199" s="378"/>
      <c r="Y199" s="343" t="s">
        <v>334</v>
      </c>
      <c r="Z199" s="119"/>
      <c r="AA199" s="151"/>
      <c r="AB199" s="826">
        <f t="shared" si="362"/>
        <v>0</v>
      </c>
      <c r="AC199" s="826">
        <f t="shared" si="362"/>
        <v>0</v>
      </c>
      <c r="AD199" s="340">
        <f t="shared" si="362"/>
        <v>0.33333333333333326</v>
      </c>
      <c r="AE199" s="340">
        <f t="shared" si="362"/>
        <v>0.75</v>
      </c>
      <c r="AF199" s="335">
        <f t="shared" si="362"/>
        <v>1.6428571428571432</v>
      </c>
      <c r="AG199" s="340">
        <f t="shared" ref="AG199:BA199" si="369">IF(OR(AG33="NO",AG33=0),"-",AG33/AF33-1)</f>
        <v>-0.58961798703967971</v>
      </c>
      <c r="AH199" s="335">
        <f t="shared" si="369"/>
        <v>3.6150896568489577</v>
      </c>
      <c r="AI199" s="340">
        <f t="shared" si="369"/>
        <v>0.18487563483902258</v>
      </c>
      <c r="AJ199" s="340">
        <f t="shared" si="369"/>
        <v>0.48662093428045394</v>
      </c>
      <c r="AK199" s="340">
        <f t="shared" si="369"/>
        <v>0.26371325548722946</v>
      </c>
      <c r="AL199" s="340">
        <f t="shared" si="369"/>
        <v>-0.13124533002343641</v>
      </c>
      <c r="AM199" s="340">
        <f t="shared" si="369"/>
        <v>-0.12288023671850612</v>
      </c>
      <c r="AN199" s="335">
        <f t="shared" si="369"/>
        <v>1.9540338970496327</v>
      </c>
      <c r="AO199" s="340">
        <f t="shared" si="369"/>
        <v>0.11488468747453373</v>
      </c>
      <c r="AP199" s="340">
        <f t="shared" si="369"/>
        <v>-0.57264488704650929</v>
      </c>
      <c r="AQ199" s="340">
        <f t="shared" si="369"/>
        <v>0.20399019801328855</v>
      </c>
      <c r="AR199" s="340">
        <f t="shared" si="369"/>
        <v>0.33605345508107676</v>
      </c>
      <c r="AS199" s="340">
        <f t="shared" si="369"/>
        <v>-0.72851934828429599</v>
      </c>
      <c r="AT199" s="340">
        <f t="shared" si="369"/>
        <v>-0.25186957711976143</v>
      </c>
      <c r="AU199" s="340">
        <f t="shared" si="369"/>
        <v>0.14329844704403749</v>
      </c>
      <c r="AV199" s="340">
        <f t="shared" si="369"/>
        <v>-8.0838308720684759E-2</v>
      </c>
      <c r="AW199" s="340">
        <f t="shared" si="369"/>
        <v>-0.14427401457273592</v>
      </c>
      <c r="AX199" s="340">
        <f t="shared" si="369"/>
        <v>3.0902631029477545E-2</v>
      </c>
      <c r="AY199" s="340">
        <f t="shared" si="369"/>
        <v>0.22485927846622511</v>
      </c>
      <c r="AZ199" s="786">
        <f t="shared" si="369"/>
        <v>-0.15317259649490189</v>
      </c>
      <c r="BA199" s="786">
        <f t="shared" si="369"/>
        <v>-0.11562340239717028</v>
      </c>
      <c r="BB199" s="786">
        <f t="shared" si="364"/>
        <v>0.11873942339179311</v>
      </c>
      <c r="BC199" s="610" t="str">
        <f t="shared" si="365"/>
        <v>-</v>
      </c>
      <c r="BD199" s="610" t="str">
        <f t="shared" si="366"/>
        <v>-</v>
      </c>
      <c r="BE199" s="610" t="str">
        <f t="shared" si="367"/>
        <v>-</v>
      </c>
    </row>
    <row r="200" spans="2:61" ht="15" thickTop="1">
      <c r="B200" s="1" t="s">
        <v>17</v>
      </c>
      <c r="W200" s="1"/>
      <c r="X200" s="205" t="s">
        <v>347</v>
      </c>
      <c r="Y200" s="436"/>
      <c r="Z200" s="116"/>
      <c r="AA200" s="156"/>
      <c r="AB200" s="771">
        <f t="shared" ref="AB200:AZ200" si="370">AB34/AA34-1</f>
        <v>0.10581172541317163</v>
      </c>
      <c r="AC200" s="771">
        <f t="shared" si="370"/>
        <v>5.0076865619440358E-2</v>
      </c>
      <c r="AD200" s="771">
        <f t="shared" si="370"/>
        <v>9.1697523746909537E-2</v>
      </c>
      <c r="AE200" s="771">
        <f t="shared" si="370"/>
        <v>0.10652104334496171</v>
      </c>
      <c r="AF200" s="771">
        <f t="shared" si="370"/>
        <v>0.19923465422177511</v>
      </c>
      <c r="AG200" s="771">
        <f t="shared" si="370"/>
        <v>1.0077019525430497E-2</v>
      </c>
      <c r="AH200" s="771">
        <f t="shared" si="370"/>
        <v>-1.6120101712698398E-2</v>
      </c>
      <c r="AI200" s="771">
        <f t="shared" si="370"/>
        <v>-9.1025669907791706E-2</v>
      </c>
      <c r="AJ200" s="771">
        <f t="shared" si="370"/>
        <v>-0.12554420556794621</v>
      </c>
      <c r="AK200" s="771">
        <f t="shared" si="370"/>
        <v>-0.10506967392116773</v>
      </c>
      <c r="AL200" s="771">
        <f t="shared" si="370"/>
        <v>-0.15081071021675385</v>
      </c>
      <c r="AM200" s="771">
        <f t="shared" si="370"/>
        <v>-0.11649334533489364</v>
      </c>
      <c r="AN200" s="771">
        <f t="shared" si="370"/>
        <v>-2.0220704697537117E-2</v>
      </c>
      <c r="AO200" s="771">
        <f t="shared" si="370"/>
        <v>-0.11398414823022041</v>
      </c>
      <c r="AP200" s="771">
        <f t="shared" si="370"/>
        <v>1.9999745155461657E-2</v>
      </c>
      <c r="AQ200" s="771">
        <f t="shared" si="370"/>
        <v>8.3283923372469593E-2</v>
      </c>
      <c r="AR200" s="771">
        <f t="shared" si="370"/>
        <v>2.2746986361483756E-2</v>
      </c>
      <c r="AS200" s="771">
        <f t="shared" si="370"/>
        <v>-8.3293430368205357E-3</v>
      </c>
      <c r="AT200" s="771">
        <f t="shared" si="370"/>
        <v>-6.1967078075662041E-2</v>
      </c>
      <c r="AU200" s="771">
        <f t="shared" si="370"/>
        <v>9.4959120457204671E-2</v>
      </c>
      <c r="AV200" s="771">
        <f t="shared" si="370"/>
        <v>7.4768497337551532E-2</v>
      </c>
      <c r="AW200" s="771">
        <f t="shared" si="370"/>
        <v>7.841666387417523E-2</v>
      </c>
      <c r="AX200" s="771">
        <f t="shared" si="370"/>
        <v>7.0141095290882971E-2</v>
      </c>
      <c r="AY200" s="771">
        <f t="shared" si="370"/>
        <v>8.2402456933337254E-2</v>
      </c>
      <c r="AZ200" s="771">
        <f t="shared" si="370"/>
        <v>6.9936313459885602E-2</v>
      </c>
      <c r="BA200" s="771">
        <f>BA34/AZ34-1</f>
        <v>7.7132475431999525E-2</v>
      </c>
      <c r="BB200" s="771">
        <f t="shared" ref="BB200" si="371">BB34/BA34-1</f>
        <v>6.2957472094076206E-2</v>
      </c>
      <c r="BC200" s="316">
        <f t="shared" ref="BC200" si="372">BC34/BB34-1</f>
        <v>-1</v>
      </c>
      <c r="BD200" s="316" t="e">
        <f t="shared" ref="BD200" si="373">BD34/BC34-1</f>
        <v>#DIV/0!</v>
      </c>
      <c r="BE200" s="316" t="e">
        <f>BE34/BD34-1</f>
        <v>#DIV/0!</v>
      </c>
      <c r="BG200" s="52"/>
      <c r="BH200" s="52"/>
      <c r="BI200" s="52"/>
    </row>
    <row r="201" spans="2:61" s="81" customFormat="1" ht="17.100000000000001" customHeight="1">
      <c r="U201" s="108"/>
      <c r="V201" s="108"/>
      <c r="X201" s="1"/>
      <c r="Y201" s="1"/>
      <c r="Z201" s="109"/>
      <c r="AA201" s="109"/>
      <c r="AB201" s="109"/>
      <c r="AC201" s="109"/>
      <c r="AD201" s="109"/>
      <c r="AE201" s="109"/>
      <c r="AF201" s="109"/>
      <c r="AG201" s="109"/>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c r="BB201" s="109"/>
      <c r="BC201" s="109"/>
      <c r="BD201" s="109"/>
      <c r="BE201" s="109"/>
      <c r="BG201" s="110"/>
      <c r="BH201" s="110"/>
      <c r="BI201" s="110"/>
    </row>
  </sheetData>
  <mergeCells count="1">
    <mergeCell ref="X1:Y1"/>
  </mergeCells>
  <phoneticPr fontId="9"/>
  <pageMargins left="0.78740157480314965" right="0.78740157480314965" top="0.98425196850393704" bottom="0.98425196850393704" header="0.51181102362204722" footer="0.51181102362204722"/>
  <pageSetup paperSize="9" scale="1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0.Contents</vt:lpstr>
      <vt:lpstr>Notes</vt:lpstr>
      <vt:lpstr>1.Total</vt:lpstr>
      <vt:lpstr>2.CO2-Sector</vt:lpstr>
      <vt:lpstr>3.Allocated_CO2-Sector</vt:lpstr>
      <vt:lpstr>4.CO2-Share</vt:lpstr>
      <vt:lpstr>5.CH4</vt:lpstr>
      <vt:lpstr>6.N2O</vt:lpstr>
      <vt:lpstr>7.F-gas</vt:lpstr>
      <vt:lpstr>リンク切公表時非表示（グラフの添え物）</vt:lpstr>
      <vt:lpstr>'0.Contents'!Print_Area</vt:lpstr>
      <vt:lpstr>'1.Total'!Print_Area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dc:creator>
  <cp:lastModifiedBy>GIO-Yoshinaga</cp:lastModifiedBy>
  <cp:lastPrinted>2018-04-05T09:10:31Z</cp:lastPrinted>
  <dcterms:created xsi:type="dcterms:W3CDTF">2003-03-19T00:52:35Z</dcterms:created>
  <dcterms:modified xsi:type="dcterms:W3CDTF">2018-11-30T06:49:12Z</dcterms:modified>
</cp:coreProperties>
</file>