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charts/chart13.xml" ContentType="application/vnd.openxmlformats-officedocument.drawingml.chart+xml"/>
  <Override PartName="/xl/drawings/drawing23.xml" ContentType="application/vnd.openxmlformats-officedocument.drawingml.chartshapes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IO_sakai\Desktop\"/>
    </mc:Choice>
  </mc:AlternateContent>
  <bookViews>
    <workbookView xWindow="225" yWindow="30" windowWidth="29145" windowHeight="11625" tabRatio="774"/>
  </bookViews>
  <sheets>
    <sheet name="0) Contents" sheetId="102" r:id="rId1"/>
    <sheet name="0.1)  計量単位" sheetId="99" r:id="rId2"/>
    <sheet name="1) Total" sheetId="64" r:id="rId3"/>
    <sheet name="2) CO2-Sector" sheetId="65" r:id="rId4"/>
    <sheet name="3) Allocated_CO2-Sector" sheetId="66" r:id="rId5"/>
    <sheet name="4) CO2-Share-1990" sheetId="71" r:id="rId6"/>
    <sheet name="5) CO2-Share-2005" sheetId="103" r:id="rId7"/>
    <sheet name="6) CO2-Share-2013" sheetId="105" r:id="rId8"/>
    <sheet name="7) CO2-Share-2015" sheetId="90" r:id="rId9"/>
    <sheet name="8) CH4" sheetId="74" r:id="rId10"/>
    <sheet name="9) N2O" sheetId="76" r:id="rId11"/>
    <sheet name="10) F-gas" sheetId="100" r:id="rId12"/>
    <sheet name="Sheet1" sheetId="104" state="hidden" r:id="rId13"/>
  </sheets>
  <definedNames>
    <definedName name="_Regression_Out" localSheetId="7" hidden="1">#REF!</definedName>
    <definedName name="_Regression_Out" hidden="1">#REF!</definedName>
    <definedName name="_Regression_X" localSheetId="7" hidden="1">#REF!</definedName>
    <definedName name="_Regression_X" hidden="1">#REF!</definedName>
    <definedName name="_Regression_Y" localSheetId="7" hidden="1">#REF!</definedName>
    <definedName name="_Regression_Y" hidden="1">#REF!</definedName>
  </definedNames>
  <calcPr calcId="152511"/>
</workbook>
</file>

<file path=xl/calcChain.xml><?xml version="1.0" encoding="utf-8"?>
<calcChain xmlns="http://schemas.openxmlformats.org/spreadsheetml/2006/main">
  <c r="AY117" i="100" l="1"/>
  <c r="AZ117" i="100" s="1"/>
  <c r="AC117" i="100"/>
  <c r="AD117" i="100" s="1"/>
  <c r="AE117" i="100" s="1"/>
  <c r="AF117" i="100" s="1"/>
  <c r="AG117" i="100" s="1"/>
  <c r="AH117" i="100" s="1"/>
  <c r="AI117" i="100" s="1"/>
  <c r="AJ117" i="100" s="1"/>
  <c r="AK117" i="100" s="1"/>
  <c r="AL117" i="100" s="1"/>
  <c r="AM117" i="100" s="1"/>
  <c r="AN117" i="100" s="1"/>
  <c r="AO117" i="100" s="1"/>
  <c r="AP117" i="100" s="1"/>
  <c r="AQ117" i="100" s="1"/>
  <c r="AR117" i="100" s="1"/>
  <c r="AB117" i="100"/>
  <c r="AZ44" i="76"/>
  <c r="AB44" i="76"/>
  <c r="AC44" i="76" s="1"/>
  <c r="AD44" i="76" s="1"/>
  <c r="AE44" i="76" s="1"/>
  <c r="AF44" i="76" s="1"/>
  <c r="AG44" i="76" s="1"/>
  <c r="AH44" i="76" s="1"/>
  <c r="AI44" i="76" s="1"/>
  <c r="AJ44" i="76" s="1"/>
  <c r="AK44" i="76" s="1"/>
  <c r="AL44" i="76" s="1"/>
  <c r="AM44" i="76" s="1"/>
  <c r="AN44" i="76" s="1"/>
  <c r="AO44" i="76" s="1"/>
  <c r="AP44" i="76" s="1"/>
  <c r="AQ44" i="76" s="1"/>
  <c r="AR44" i="76" s="1"/>
  <c r="AZ42" i="74"/>
  <c r="AB42" i="74"/>
  <c r="AC42" i="74" s="1"/>
  <c r="AD42" i="74" s="1"/>
  <c r="AE42" i="74" s="1"/>
  <c r="AF42" i="74" s="1"/>
  <c r="AG42" i="74" s="1"/>
  <c r="AH42" i="74" s="1"/>
  <c r="AI42" i="74" s="1"/>
  <c r="AJ42" i="74" s="1"/>
  <c r="AK42" i="74" s="1"/>
  <c r="AL42" i="74" s="1"/>
  <c r="AM42" i="74" s="1"/>
  <c r="AN42" i="74" s="1"/>
  <c r="AO42" i="74" s="1"/>
  <c r="AP42" i="74" s="1"/>
  <c r="AQ42" i="74" s="1"/>
  <c r="AR42" i="74" s="1"/>
  <c r="AZ81" i="66"/>
  <c r="BA81" i="66" s="1"/>
  <c r="BB81" i="66" s="1"/>
  <c r="BC81" i="66" s="1"/>
  <c r="BD81" i="66" s="1"/>
  <c r="BE81" i="66" s="1"/>
  <c r="AY81" i="66"/>
  <c r="AB81" i="66"/>
  <c r="AC81" i="66" s="1"/>
  <c r="AD81" i="66" s="1"/>
  <c r="AE81" i="66" s="1"/>
  <c r="AF81" i="66" s="1"/>
  <c r="AG81" i="66" s="1"/>
  <c r="AH81" i="66" s="1"/>
  <c r="AI81" i="66" s="1"/>
  <c r="AJ81" i="66" s="1"/>
  <c r="AK81" i="66" s="1"/>
  <c r="AL81" i="66" s="1"/>
  <c r="AM81" i="66" s="1"/>
  <c r="AN81" i="66" s="1"/>
  <c r="AO81" i="66" s="1"/>
  <c r="AP81" i="66" s="1"/>
  <c r="AQ81" i="66" s="1"/>
  <c r="AR81" i="66" s="1"/>
  <c r="AY82" i="65"/>
  <c r="AZ82" i="65" s="1"/>
  <c r="BA82" i="65" s="1"/>
  <c r="BB82" i="65" s="1"/>
  <c r="BC82" i="65" s="1"/>
  <c r="BD82" i="65" s="1"/>
  <c r="BE82" i="65" s="1"/>
  <c r="AB82" i="65"/>
  <c r="AC82" i="65" s="1"/>
  <c r="AD82" i="65" s="1"/>
  <c r="AE82" i="65" s="1"/>
  <c r="AF82" i="65" s="1"/>
  <c r="AG82" i="65" s="1"/>
  <c r="AH82" i="65" s="1"/>
  <c r="AI82" i="65" s="1"/>
  <c r="AJ82" i="65" s="1"/>
  <c r="AK82" i="65" s="1"/>
  <c r="AL82" i="65" s="1"/>
  <c r="AM82" i="65" s="1"/>
  <c r="AN82" i="65" s="1"/>
  <c r="AO82" i="65" s="1"/>
  <c r="AP82" i="65" s="1"/>
  <c r="AQ82" i="65" s="1"/>
  <c r="AR82" i="65" s="1"/>
  <c r="AY57" i="64"/>
  <c r="AZ57" i="64" s="1"/>
  <c r="BA57" i="64" s="1"/>
  <c r="BB57" i="64" s="1"/>
  <c r="BC57" i="64" s="1"/>
  <c r="BD57" i="64" s="1"/>
  <c r="BE57" i="64" s="1"/>
  <c r="AB57" i="64"/>
  <c r="AC57" i="64" s="1"/>
  <c r="AD57" i="64" s="1"/>
  <c r="AE57" i="64" s="1"/>
  <c r="AF57" i="64" s="1"/>
  <c r="AG57" i="64" s="1"/>
  <c r="AH57" i="64" s="1"/>
  <c r="AI57" i="64" s="1"/>
  <c r="AJ57" i="64" s="1"/>
  <c r="AK57" i="64" s="1"/>
  <c r="AL57" i="64" s="1"/>
  <c r="AM57" i="64" s="1"/>
  <c r="AN57" i="64" s="1"/>
  <c r="AO57" i="64" s="1"/>
  <c r="AP57" i="64" s="1"/>
  <c r="AQ57" i="64" s="1"/>
  <c r="AR57" i="64" s="1"/>
  <c r="AY69" i="64" l="1"/>
  <c r="AZ69" i="64" s="1"/>
  <c r="AY45" i="64"/>
  <c r="AZ45" i="64" s="1"/>
  <c r="AY33" i="64"/>
  <c r="AZ33" i="64" s="1"/>
  <c r="AX63" i="64" l="1"/>
  <c r="Z63" i="64"/>
  <c r="AX59" i="64"/>
  <c r="Z59" i="64"/>
  <c r="J9" i="104"/>
  <c r="AZ33" i="100" l="1"/>
  <c r="AY145" i="100"/>
  <c r="AZ145" i="100" s="1"/>
  <c r="AY89" i="100"/>
  <c r="AZ89" i="100" s="1"/>
  <c r="AY61" i="100"/>
  <c r="AZ61" i="100" s="1"/>
  <c r="AY33" i="100"/>
  <c r="AY5" i="100"/>
  <c r="AZ5" i="100" s="1"/>
  <c r="AZ54" i="76"/>
  <c r="AZ34" i="76"/>
  <c r="AZ24" i="76"/>
  <c r="AZ14" i="76"/>
  <c r="AZ5" i="76"/>
  <c r="AZ63" i="74"/>
  <c r="BA63" i="74" s="1"/>
  <c r="BB63" i="74" s="1"/>
  <c r="BC63" i="74" s="1"/>
  <c r="BD63" i="74" s="1"/>
  <c r="BE63" i="74" s="1"/>
  <c r="AZ51" i="74"/>
  <c r="AZ33" i="74"/>
  <c r="AZ24" i="74"/>
  <c r="AZ15" i="74"/>
  <c r="AZ5" i="74"/>
  <c r="D5" i="90"/>
  <c r="D8" i="90"/>
  <c r="AZ54" i="65"/>
  <c r="AZ52" i="65"/>
  <c r="AZ50" i="65"/>
  <c r="AZ51" i="65"/>
  <c r="AZ59" i="64"/>
  <c r="AZ63" i="64"/>
  <c r="Z141" i="100"/>
  <c r="Z140" i="100"/>
  <c r="Z138" i="100"/>
  <c r="Z137" i="100"/>
  <c r="Z136" i="100"/>
  <c r="Z135" i="100"/>
  <c r="Z134" i="100"/>
  <c r="Z132" i="100"/>
  <c r="Z131" i="100"/>
  <c r="Z130" i="100"/>
  <c r="Z129" i="100"/>
  <c r="Z127" i="100"/>
  <c r="Z126" i="100"/>
  <c r="Z125" i="100"/>
  <c r="Z124" i="100"/>
  <c r="Z123" i="100"/>
  <c r="Z122" i="100"/>
  <c r="Z121" i="100"/>
  <c r="Z120" i="100"/>
  <c r="Z119" i="100"/>
  <c r="Z91" i="100"/>
  <c r="Z48" i="76"/>
  <c r="Z38" i="76"/>
  <c r="Z47" i="76"/>
  <c r="Z37" i="76"/>
  <c r="Z46" i="76"/>
  <c r="Z36" i="76"/>
  <c r="Z35" i="76"/>
  <c r="Z47" i="74"/>
  <c r="Z46" i="74"/>
  <c r="Z45" i="74"/>
  <c r="Z44" i="74"/>
  <c r="Z43" i="74"/>
  <c r="D8" i="105"/>
  <c r="D9" i="105"/>
  <c r="D5" i="105"/>
  <c r="C12" i="105"/>
  <c r="C11" i="105"/>
  <c r="C10" i="105"/>
  <c r="C8" i="105"/>
  <c r="C9" i="105"/>
  <c r="Z52" i="64"/>
  <c r="Z51" i="64"/>
  <c r="AX51" i="64" s="1"/>
  <c r="Z50" i="64"/>
  <c r="Z49" i="64"/>
  <c r="Z48" i="64"/>
  <c r="Z47" i="64"/>
  <c r="AX47" i="64" s="1"/>
  <c r="Z46" i="64"/>
  <c r="AZ72" i="64" l="1"/>
  <c r="AY132" i="100"/>
  <c r="AX132" i="100"/>
  <c r="AZ132" i="100"/>
  <c r="AY137" i="100"/>
  <c r="AZ137" i="100"/>
  <c r="AX137" i="100"/>
  <c r="AZ73" i="64"/>
  <c r="AX64" i="64"/>
  <c r="AX52" i="64"/>
  <c r="Z64" i="64"/>
  <c r="AY120" i="100"/>
  <c r="AX120" i="100"/>
  <c r="AZ120" i="100"/>
  <c r="AY124" i="100"/>
  <c r="AX124" i="100"/>
  <c r="AZ124" i="100"/>
  <c r="AY129" i="100"/>
  <c r="AZ129" i="100"/>
  <c r="AX129" i="100"/>
  <c r="AY134" i="100"/>
  <c r="AZ134" i="100"/>
  <c r="AX134" i="100"/>
  <c r="AY138" i="100"/>
  <c r="AZ138" i="100"/>
  <c r="AX138" i="100"/>
  <c r="AZ26" i="65"/>
  <c r="AZ49" i="65" s="1"/>
  <c r="Z58" i="64"/>
  <c r="AY58" i="64" s="1"/>
  <c r="AX46" i="64"/>
  <c r="AX49" i="64"/>
  <c r="Z61" i="64"/>
  <c r="AX61" i="64" s="1"/>
  <c r="AX119" i="100"/>
  <c r="AY119" i="100"/>
  <c r="AZ119" i="100"/>
  <c r="AX123" i="100"/>
  <c r="AY123" i="100"/>
  <c r="AZ123" i="100"/>
  <c r="AX62" i="64"/>
  <c r="AX50" i="64"/>
  <c r="Z62" i="64"/>
  <c r="AZ62" i="64" s="1"/>
  <c r="AZ76" i="64"/>
  <c r="AY64" i="64"/>
  <c r="Z45" i="76"/>
  <c r="AX45" i="76"/>
  <c r="AY121" i="100"/>
  <c r="AZ121" i="100"/>
  <c r="AX121" i="100"/>
  <c r="AY125" i="100"/>
  <c r="AX125" i="100"/>
  <c r="AZ125" i="100"/>
  <c r="AY130" i="100"/>
  <c r="AZ130" i="100"/>
  <c r="AX130" i="100"/>
  <c r="AX135" i="100"/>
  <c r="AY135" i="100"/>
  <c r="AZ135" i="100"/>
  <c r="AY140" i="100"/>
  <c r="AX140" i="100"/>
  <c r="AZ140" i="100"/>
  <c r="AZ64" i="64"/>
  <c r="AZ75" i="64"/>
  <c r="AY63" i="64"/>
  <c r="AX127" i="100"/>
  <c r="AY127" i="100"/>
  <c r="AZ127" i="100"/>
  <c r="AZ71" i="64"/>
  <c r="AY59" i="64"/>
  <c r="AX48" i="64"/>
  <c r="Z60" i="64"/>
  <c r="AZ60" i="64" s="1"/>
  <c r="AZ74" i="64"/>
  <c r="AY62" i="64"/>
  <c r="AY122" i="100"/>
  <c r="AZ122" i="100"/>
  <c r="AX122" i="100"/>
  <c r="AY126" i="100"/>
  <c r="AZ126" i="100"/>
  <c r="AX126" i="100"/>
  <c r="AX131" i="100"/>
  <c r="AY131" i="100"/>
  <c r="AZ131" i="100"/>
  <c r="AY136" i="100"/>
  <c r="AX136" i="100"/>
  <c r="AZ136" i="100"/>
  <c r="AY141" i="100"/>
  <c r="AX141" i="100"/>
  <c r="AZ141" i="100"/>
  <c r="AZ27" i="100"/>
  <c r="AY43" i="74"/>
  <c r="AX44" i="74"/>
  <c r="AZ45" i="74"/>
  <c r="AX45" i="74"/>
  <c r="AZ46" i="74"/>
  <c r="AY45" i="74"/>
  <c r="AX46" i="74"/>
  <c r="AZ68" i="74"/>
  <c r="AZ47" i="74"/>
  <c r="AY46" i="74"/>
  <c r="AX47" i="74"/>
  <c r="AZ56" i="74"/>
  <c r="AY47" i="74"/>
  <c r="AZ43" i="74"/>
  <c r="AX43" i="74"/>
  <c r="AZ26" i="66"/>
  <c r="AZ70" i="64"/>
  <c r="AZ32" i="66"/>
  <c r="AZ12" i="65"/>
  <c r="AZ48" i="65" s="1"/>
  <c r="AZ53" i="65"/>
  <c r="AZ31" i="66"/>
  <c r="D11" i="90" s="1"/>
  <c r="C11" i="90"/>
  <c r="D9" i="90"/>
  <c r="AZ7" i="66"/>
  <c r="D6" i="90" s="1"/>
  <c r="C10" i="90"/>
  <c r="AZ54" i="74"/>
  <c r="E12" i="104"/>
  <c r="AZ6" i="65"/>
  <c r="C5" i="90" s="1"/>
  <c r="AZ55" i="74"/>
  <c r="AZ168" i="100"/>
  <c r="AZ33" i="66"/>
  <c r="AZ57" i="76"/>
  <c r="AZ160" i="100"/>
  <c r="AZ169" i="100"/>
  <c r="C8" i="90"/>
  <c r="C12" i="90"/>
  <c r="AZ152" i="100"/>
  <c r="AZ162" i="100"/>
  <c r="AZ21" i="66"/>
  <c r="D7" i="90" s="1"/>
  <c r="AZ153" i="100"/>
  <c r="AZ30" i="66"/>
  <c r="C9" i="90"/>
  <c r="AZ11" i="74"/>
  <c r="AZ17" i="74" s="1"/>
  <c r="AZ56" i="76"/>
  <c r="AZ154" i="100"/>
  <c r="AZ16" i="100"/>
  <c r="AZ56" i="100"/>
  <c r="AZ147" i="100"/>
  <c r="AZ155" i="100"/>
  <c r="AZ163" i="100"/>
  <c r="AZ57" i="100"/>
  <c r="AZ148" i="100"/>
  <c r="AZ164" i="100"/>
  <c r="AZ149" i="100"/>
  <c r="AZ157" i="100"/>
  <c r="AZ165" i="100"/>
  <c r="AZ150" i="100"/>
  <c r="AZ158" i="100"/>
  <c r="AZ166" i="100"/>
  <c r="AZ151" i="100"/>
  <c r="AZ159" i="100"/>
  <c r="AZ21" i="100"/>
  <c r="AZ6" i="100"/>
  <c r="AZ58" i="76"/>
  <c r="AZ66" i="76"/>
  <c r="AZ10" i="76"/>
  <c r="AZ67" i="76"/>
  <c r="AZ68" i="76"/>
  <c r="AZ55" i="76"/>
  <c r="AZ69" i="76"/>
  <c r="AZ13" i="74"/>
  <c r="AZ64" i="74"/>
  <c r="AZ65" i="74"/>
  <c r="AZ18" i="74"/>
  <c r="AZ52" i="74"/>
  <c r="AZ66" i="74"/>
  <c r="AZ19" i="74"/>
  <c r="AZ53" i="74"/>
  <c r="AZ67" i="74"/>
  <c r="AZ5" i="66"/>
  <c r="AZ34" i="65"/>
  <c r="AZ31" i="65"/>
  <c r="AZ5" i="65" s="1"/>
  <c r="AY76" i="64"/>
  <c r="AY75" i="64"/>
  <c r="AY74" i="64"/>
  <c r="AY73" i="64"/>
  <c r="AY72" i="64"/>
  <c r="AY71" i="64"/>
  <c r="AY70" i="64"/>
  <c r="AZ20" i="74" l="1"/>
  <c r="AX60" i="64"/>
  <c r="AX58" i="64"/>
  <c r="AZ61" i="64"/>
  <c r="AY61" i="64"/>
  <c r="C7" i="90"/>
  <c r="AZ58" i="64"/>
  <c r="AY60" i="64"/>
  <c r="E10" i="104"/>
  <c r="E11" i="104"/>
  <c r="AZ55" i="100"/>
  <c r="E8" i="104"/>
  <c r="AY44" i="74"/>
  <c r="E7" i="104"/>
  <c r="AZ44" i="74"/>
  <c r="AZ47" i="65"/>
  <c r="C6" i="90"/>
  <c r="AZ39" i="65"/>
  <c r="AZ41" i="65" s="1"/>
  <c r="AZ47" i="100"/>
  <c r="AZ54" i="100"/>
  <c r="AZ29" i="66"/>
  <c r="AZ34" i="66" s="1"/>
  <c r="D10" i="90"/>
  <c r="AZ53" i="100"/>
  <c r="AZ50" i="100"/>
  <c r="AZ16" i="74"/>
  <c r="AZ21" i="74" s="1"/>
  <c r="AZ45" i="100"/>
  <c r="AZ48" i="100"/>
  <c r="D12" i="90"/>
  <c r="AZ53" i="66"/>
  <c r="AZ39" i="100"/>
  <c r="E9" i="104"/>
  <c r="AZ46" i="100"/>
  <c r="AZ41" i="100"/>
  <c r="AZ40" i="100"/>
  <c r="AZ49" i="100"/>
  <c r="AZ52" i="100"/>
  <c r="AZ51" i="100"/>
  <c r="AZ44" i="100"/>
  <c r="AZ30" i="100"/>
  <c r="AZ34" i="100"/>
  <c r="AZ43" i="100"/>
  <c r="AZ38" i="100"/>
  <c r="AZ36" i="100"/>
  <c r="AZ35" i="100"/>
  <c r="AZ42" i="100"/>
  <c r="AZ37" i="100"/>
  <c r="AZ70" i="76"/>
  <c r="AZ12" i="76"/>
  <c r="AZ16" i="76"/>
  <c r="AZ15" i="76"/>
  <c r="AZ18" i="76"/>
  <c r="AZ17" i="76"/>
  <c r="AZ69" i="74"/>
  <c r="AZ55" i="65"/>
  <c r="Z25" i="76"/>
  <c r="AZ25" i="76" s="1"/>
  <c r="AZ19" i="76" l="1"/>
  <c r="AZ32" i="100"/>
  <c r="AB19" i="64"/>
  <c r="AC19" i="64" s="1"/>
  <c r="AD19" i="64" s="1"/>
  <c r="AE19" i="64" s="1"/>
  <c r="AF19" i="64" s="1"/>
  <c r="AG19" i="64" s="1"/>
  <c r="AH19" i="64" s="1"/>
  <c r="AI19" i="64" s="1"/>
  <c r="AJ19" i="64" s="1"/>
  <c r="AK19" i="64" s="1"/>
  <c r="AL19" i="64" s="1"/>
  <c r="AM19" i="64" s="1"/>
  <c r="AN19" i="64" s="1"/>
  <c r="AO19" i="64" s="1"/>
  <c r="AP19" i="64" s="1"/>
  <c r="AQ19" i="64" s="1"/>
  <c r="AR19" i="64" s="1"/>
  <c r="AS19" i="64" s="1"/>
  <c r="AT19" i="64" s="1"/>
  <c r="AU19" i="64" s="1"/>
  <c r="AV19" i="64" s="1"/>
  <c r="AW19" i="64" s="1"/>
  <c r="AX19" i="64" s="1"/>
  <c r="AY19" i="64" s="1"/>
  <c r="AZ19" i="64" s="1"/>
  <c r="BA19" i="64" s="1"/>
  <c r="BB19" i="64" s="1"/>
  <c r="BC19" i="64" s="1"/>
  <c r="BD19" i="64" s="1"/>
  <c r="BE19" i="64" s="1"/>
  <c r="BD163" i="100" l="1"/>
  <c r="BC163" i="100"/>
  <c r="BB163" i="100"/>
  <c r="BA163" i="100"/>
  <c r="BD162" i="100"/>
  <c r="BC162" i="100"/>
  <c r="BB162" i="100"/>
  <c r="BA162" i="100"/>
  <c r="AB145" i="100"/>
  <c r="AC145" i="100" s="1"/>
  <c r="AD145" i="100" s="1"/>
  <c r="AE145" i="100" s="1"/>
  <c r="AF145" i="100" s="1"/>
  <c r="AG145" i="100" s="1"/>
  <c r="AH145" i="100" s="1"/>
  <c r="AI145" i="100" s="1"/>
  <c r="AJ145" i="100" s="1"/>
  <c r="AK145" i="100" s="1"/>
  <c r="AL145" i="100" s="1"/>
  <c r="AM145" i="100" s="1"/>
  <c r="AN145" i="100" s="1"/>
  <c r="AO145" i="100" s="1"/>
  <c r="AP145" i="100" s="1"/>
  <c r="AQ145" i="100" s="1"/>
  <c r="AR145" i="100" s="1"/>
  <c r="AB89" i="100"/>
  <c r="AC89" i="100" s="1"/>
  <c r="AD89" i="100" s="1"/>
  <c r="AE89" i="100" s="1"/>
  <c r="AF89" i="100" s="1"/>
  <c r="AG89" i="100" s="1"/>
  <c r="AH89" i="100" s="1"/>
  <c r="AI89" i="100" s="1"/>
  <c r="AJ89" i="100" s="1"/>
  <c r="AK89" i="100" s="1"/>
  <c r="AL89" i="100" s="1"/>
  <c r="AM89" i="100" s="1"/>
  <c r="AN89" i="100" s="1"/>
  <c r="AO89" i="100" s="1"/>
  <c r="AP89" i="100" s="1"/>
  <c r="AQ89" i="100" s="1"/>
  <c r="AR89" i="100" s="1"/>
  <c r="AE61" i="100"/>
  <c r="AF61" i="100" s="1"/>
  <c r="AG61" i="100" s="1"/>
  <c r="AH61" i="100" s="1"/>
  <c r="AI61" i="100" s="1"/>
  <c r="AJ61" i="100" s="1"/>
  <c r="AK61" i="100" s="1"/>
  <c r="AL61" i="100" s="1"/>
  <c r="AM61" i="100" s="1"/>
  <c r="AN61" i="100" s="1"/>
  <c r="AO61" i="100" s="1"/>
  <c r="AP61" i="100" s="1"/>
  <c r="AQ61" i="100" s="1"/>
  <c r="AR61" i="100" s="1"/>
  <c r="AB61" i="100"/>
  <c r="AC61" i="100" s="1"/>
  <c r="AD61" i="100" s="1"/>
  <c r="BD35" i="100"/>
  <c r="BC35" i="100"/>
  <c r="BB35" i="100"/>
  <c r="BA35" i="100"/>
  <c r="AG33" i="100"/>
  <c r="AH33" i="100" s="1"/>
  <c r="AI33" i="100" s="1"/>
  <c r="AJ33" i="100" s="1"/>
  <c r="AK33" i="100" s="1"/>
  <c r="AL33" i="100" s="1"/>
  <c r="AM33" i="100" s="1"/>
  <c r="AN33" i="100" s="1"/>
  <c r="AO33" i="100" s="1"/>
  <c r="AP33" i="100" s="1"/>
  <c r="AQ33" i="100" s="1"/>
  <c r="AR33" i="100" s="1"/>
  <c r="AB33" i="100"/>
  <c r="AC33" i="100" s="1"/>
  <c r="AD33" i="100" s="1"/>
  <c r="AE33" i="100" s="1"/>
  <c r="AV27" i="100"/>
  <c r="AR27" i="100"/>
  <c r="AJ27" i="100"/>
  <c r="AF27" i="100"/>
  <c r="AB27" i="100"/>
  <c r="AW27" i="100"/>
  <c r="AG27" i="100"/>
  <c r="AG55" i="100" s="1"/>
  <c r="BD27" i="100"/>
  <c r="AN27" i="100"/>
  <c r="AA27" i="100"/>
  <c r="BC21" i="100"/>
  <c r="AX21" i="100"/>
  <c r="Z133" i="100" s="1"/>
  <c r="AT21" i="100"/>
  <c r="AP21" i="100"/>
  <c r="AL21" i="100"/>
  <c r="AD21" i="100"/>
  <c r="AY21" i="100"/>
  <c r="AV21" i="100"/>
  <c r="AU21" i="100"/>
  <c r="AR21" i="100"/>
  <c r="AQ21" i="100"/>
  <c r="AN21" i="100"/>
  <c r="AM21" i="100"/>
  <c r="AJ21" i="100"/>
  <c r="AI21" i="100"/>
  <c r="AH21" i="100"/>
  <c r="AF21" i="100"/>
  <c r="AE21" i="100"/>
  <c r="AB21" i="100"/>
  <c r="Z78" i="100"/>
  <c r="AZ78" i="100" s="1"/>
  <c r="BB21" i="100"/>
  <c r="BD42" i="100"/>
  <c r="BC42" i="100"/>
  <c r="BB42" i="100"/>
  <c r="BA42" i="100"/>
  <c r="AR155" i="100"/>
  <c r="AN155" i="100"/>
  <c r="AJ155" i="100"/>
  <c r="AF155" i="100"/>
  <c r="AA43" i="100"/>
  <c r="BD40" i="100"/>
  <c r="BC40" i="100"/>
  <c r="BB40" i="100"/>
  <c r="BA40" i="100"/>
  <c r="AX154" i="100"/>
  <c r="AT154" i="100"/>
  <c r="AP154" i="100"/>
  <c r="AL154" i="100"/>
  <c r="AH154" i="100"/>
  <c r="AD154" i="100"/>
  <c r="BD39" i="100"/>
  <c r="BC39" i="100"/>
  <c r="BB39" i="100"/>
  <c r="BA39" i="100"/>
  <c r="AV153" i="100"/>
  <c r="AR153" i="100"/>
  <c r="AN153" i="100"/>
  <c r="AJ153" i="100"/>
  <c r="AF153" i="100"/>
  <c r="BD38" i="100"/>
  <c r="BC38" i="100"/>
  <c r="BB38" i="100"/>
  <c r="BA38" i="100"/>
  <c r="AX152" i="100"/>
  <c r="AT152" i="100"/>
  <c r="AP152" i="100"/>
  <c r="AL152" i="100"/>
  <c r="AH152" i="100"/>
  <c r="AD152" i="100"/>
  <c r="BD37" i="100"/>
  <c r="BC37" i="100"/>
  <c r="BB37" i="100"/>
  <c r="BA37" i="100"/>
  <c r="AV151" i="100"/>
  <c r="AR151" i="100"/>
  <c r="AN151" i="100"/>
  <c r="AJ151" i="100"/>
  <c r="AF151" i="100"/>
  <c r="BD41" i="100"/>
  <c r="BC41" i="100"/>
  <c r="BB41" i="100"/>
  <c r="BA41" i="100"/>
  <c r="AX150" i="100"/>
  <c r="AT150" i="100"/>
  <c r="AP150" i="100"/>
  <c r="AL150" i="100"/>
  <c r="AH150" i="100"/>
  <c r="AD150" i="100"/>
  <c r="BD43" i="100"/>
  <c r="BC43" i="100"/>
  <c r="BB43" i="100"/>
  <c r="BA43" i="100"/>
  <c r="AV149" i="100"/>
  <c r="AR149" i="100"/>
  <c r="AN149" i="100"/>
  <c r="AJ149" i="100"/>
  <c r="AF149" i="100"/>
  <c r="AA6" i="100"/>
  <c r="BD36" i="100"/>
  <c r="BC36" i="100"/>
  <c r="BB36" i="100"/>
  <c r="BA36" i="100"/>
  <c r="AX148" i="100"/>
  <c r="AT148" i="100"/>
  <c r="AP148" i="100"/>
  <c r="AL148" i="100"/>
  <c r="AH148" i="100"/>
  <c r="AD148" i="100"/>
  <c r="AX6" i="100"/>
  <c r="AT6" i="100"/>
  <c r="AP6" i="100"/>
  <c r="Z90" i="100" s="1"/>
  <c r="AL6" i="100"/>
  <c r="AH6" i="100"/>
  <c r="AE6" i="100"/>
  <c r="AD6" i="100"/>
  <c r="AY6" i="100"/>
  <c r="BA5" i="100"/>
  <c r="BB5" i="100" s="1"/>
  <c r="AC5" i="100"/>
  <c r="AD5" i="100" s="1"/>
  <c r="AE5" i="100" s="1"/>
  <c r="AF5" i="100" s="1"/>
  <c r="AG5" i="100" s="1"/>
  <c r="AH5" i="100" s="1"/>
  <c r="AI5" i="100" s="1"/>
  <c r="AJ5" i="100" s="1"/>
  <c r="AK5" i="100" s="1"/>
  <c r="AL5" i="100" s="1"/>
  <c r="AM5" i="100" s="1"/>
  <c r="AN5" i="100" s="1"/>
  <c r="AO5" i="100" s="1"/>
  <c r="AP5" i="100" s="1"/>
  <c r="AQ5" i="100" s="1"/>
  <c r="AB5" i="100"/>
  <c r="Z118" i="100" l="1"/>
  <c r="AZ118" i="100" s="1"/>
  <c r="AY133" i="100"/>
  <c r="AX133" i="100"/>
  <c r="AZ133" i="100"/>
  <c r="AQ53" i="100"/>
  <c r="AU49" i="100"/>
  <c r="AZ146" i="100"/>
  <c r="AZ161" i="100"/>
  <c r="AW55" i="100"/>
  <c r="AF16" i="100"/>
  <c r="AF48" i="100" s="1"/>
  <c r="AV16" i="100"/>
  <c r="AC27" i="100"/>
  <c r="AK27" i="100"/>
  <c r="AO27" i="100"/>
  <c r="AO167" i="100" s="1"/>
  <c r="AS27" i="100"/>
  <c r="BA27" i="100"/>
  <c r="AQ6" i="100"/>
  <c r="AA35" i="100"/>
  <c r="AX54" i="100"/>
  <c r="AF56" i="100"/>
  <c r="AY39" i="100"/>
  <c r="AI6" i="100"/>
  <c r="AI39" i="100" s="1"/>
  <c r="AU6" i="100"/>
  <c r="AE37" i="100"/>
  <c r="AM6" i="100"/>
  <c r="AM41" i="100" s="1"/>
  <c r="AD16" i="100"/>
  <c r="AD48" i="100" s="1"/>
  <c r="AH16" i="100"/>
  <c r="AL16" i="100"/>
  <c r="AL47" i="100" s="1"/>
  <c r="AT16" i="100"/>
  <c r="AX16" i="100"/>
  <c r="Z128" i="100" s="1"/>
  <c r="AC16" i="100"/>
  <c r="AC44" i="100" s="1"/>
  <c r="AG16" i="100"/>
  <c r="AG44" i="100" s="1"/>
  <c r="AK16" i="100"/>
  <c r="AK44" i="100" s="1"/>
  <c r="AO16" i="100"/>
  <c r="AO44" i="100" s="1"/>
  <c r="AS16" i="100"/>
  <c r="AW16" i="100"/>
  <c r="AB16" i="100"/>
  <c r="AJ16" i="100"/>
  <c r="AJ48" i="100" s="1"/>
  <c r="AN16" i="100"/>
  <c r="AR16" i="100"/>
  <c r="AR47" i="100" s="1"/>
  <c r="AY53" i="100"/>
  <c r="AY37" i="100"/>
  <c r="AY41" i="100"/>
  <c r="AY43" i="100"/>
  <c r="AA21" i="100"/>
  <c r="AA49" i="100" s="1"/>
  <c r="BD21" i="100"/>
  <c r="AH54" i="100"/>
  <c r="AU37" i="100"/>
  <c r="AE35" i="100"/>
  <c r="AY35" i="100"/>
  <c r="AK21" i="100"/>
  <c r="AK51" i="100" s="1"/>
  <c r="AW21" i="100"/>
  <c r="AG56" i="100"/>
  <c r="AO56" i="100"/>
  <c r="AW56" i="100"/>
  <c r="AN47" i="100"/>
  <c r="AB6" i="100"/>
  <c r="AB34" i="100" s="1"/>
  <c r="AF6" i="100"/>
  <c r="AF146" i="100" s="1"/>
  <c r="AJ6" i="100"/>
  <c r="AJ34" i="100" s="1"/>
  <c r="AN6" i="100"/>
  <c r="AN30" i="100" s="1"/>
  <c r="AR6" i="100"/>
  <c r="AV6" i="100"/>
  <c r="AV40" i="100" s="1"/>
  <c r="AH44" i="100"/>
  <c r="AL44" i="100"/>
  <c r="AT44" i="100"/>
  <c r="AB161" i="100"/>
  <c r="AB49" i="100"/>
  <c r="AF161" i="100"/>
  <c r="AF49" i="100"/>
  <c r="AJ161" i="100"/>
  <c r="AJ49" i="100"/>
  <c r="AJ52" i="100"/>
  <c r="AN161" i="100"/>
  <c r="AN49" i="100"/>
  <c r="AR161" i="100"/>
  <c r="AR49" i="100"/>
  <c r="AV161" i="100"/>
  <c r="AV49" i="100"/>
  <c r="AB146" i="100"/>
  <c r="AB30" i="100"/>
  <c r="AR146" i="100"/>
  <c r="AR34" i="100"/>
  <c r="AL34" i="100"/>
  <c r="AT34" i="100"/>
  <c r="AH147" i="100"/>
  <c r="AX147" i="100"/>
  <c r="AK148" i="100"/>
  <c r="AW148" i="100"/>
  <c r="AI149" i="100"/>
  <c r="AH37" i="100"/>
  <c r="AU149" i="100"/>
  <c r="AT37" i="100"/>
  <c r="AC150" i="100"/>
  <c r="AB38" i="100"/>
  <c r="AS150" i="100"/>
  <c r="AR38" i="100"/>
  <c r="AQ151" i="100"/>
  <c r="Z95" i="100"/>
  <c r="AZ95" i="100" s="1"/>
  <c r="AP39" i="100"/>
  <c r="AY151" i="100"/>
  <c r="AX39" i="100"/>
  <c r="AC152" i="100"/>
  <c r="AB40" i="100"/>
  <c r="AO152" i="100"/>
  <c r="AW152" i="100"/>
  <c r="AE153" i="100"/>
  <c r="AD41" i="100"/>
  <c r="AQ153" i="100"/>
  <c r="Z97" i="100"/>
  <c r="AZ97" i="100" s="1"/>
  <c r="AP41" i="100"/>
  <c r="AY153" i="100"/>
  <c r="AX41" i="100"/>
  <c r="AK154" i="100"/>
  <c r="AI155" i="100"/>
  <c r="AH43" i="100"/>
  <c r="AE157" i="100"/>
  <c r="AU157" i="100"/>
  <c r="AP158" i="100"/>
  <c r="Z102" i="100"/>
  <c r="AQ102" i="100" s="1"/>
  <c r="AX158" i="100"/>
  <c r="AK159" i="100"/>
  <c r="AW159" i="100"/>
  <c r="AW47" i="100"/>
  <c r="AJ160" i="100"/>
  <c r="AV160" i="100"/>
  <c r="AV48" i="100"/>
  <c r="AM161" i="100"/>
  <c r="AY161" i="100"/>
  <c r="AY49" i="100"/>
  <c r="AG162" i="100"/>
  <c r="AG78" i="100"/>
  <c r="AS162" i="100"/>
  <c r="AS78" i="100"/>
  <c r="AF163" i="100"/>
  <c r="AF51" i="100"/>
  <c r="AR163" i="100"/>
  <c r="AR51" i="100"/>
  <c r="AE164" i="100"/>
  <c r="AE52" i="100"/>
  <c r="AQ164" i="100"/>
  <c r="AQ52" i="100"/>
  <c r="BC164" i="100"/>
  <c r="AK165" i="100"/>
  <c r="AS165" i="100"/>
  <c r="Z82" i="100"/>
  <c r="AM82" i="100" s="1"/>
  <c r="AA54" i="100"/>
  <c r="AM166" i="100"/>
  <c r="AM54" i="100"/>
  <c r="BC166" i="100"/>
  <c r="AE146" i="100"/>
  <c r="AE34" i="100"/>
  <c r="AQ146" i="100"/>
  <c r="AQ34" i="100"/>
  <c r="AY146" i="100"/>
  <c r="AY34" i="100"/>
  <c r="AE147" i="100"/>
  <c r="AD35" i="100"/>
  <c r="AI147" i="100"/>
  <c r="AH35" i="100"/>
  <c r="AQ147" i="100"/>
  <c r="AP35" i="100"/>
  <c r="AU147" i="100"/>
  <c r="AT35" i="100"/>
  <c r="AY147" i="100"/>
  <c r="AX35" i="100"/>
  <c r="AB149" i="100"/>
  <c r="Z65" i="100"/>
  <c r="AZ65" i="100" s="1"/>
  <c r="AB151" i="100"/>
  <c r="Z67" i="100"/>
  <c r="AZ67" i="100" s="1"/>
  <c r="AB153" i="100"/>
  <c r="Z69" i="100"/>
  <c r="AZ69" i="100" s="1"/>
  <c r="AB155" i="100"/>
  <c r="Z71" i="100"/>
  <c r="AZ71" i="100" s="1"/>
  <c r="AV155" i="100"/>
  <c r="AB157" i="100"/>
  <c r="AF157" i="100"/>
  <c r="AJ157" i="100"/>
  <c r="AN157" i="100"/>
  <c r="AN45" i="100"/>
  <c r="AR157" i="100"/>
  <c r="AV157" i="100"/>
  <c r="AV45" i="100"/>
  <c r="Z74" i="100"/>
  <c r="AU74" i="100" s="1"/>
  <c r="AE158" i="100"/>
  <c r="AI158" i="100"/>
  <c r="AM158" i="100"/>
  <c r="AM74" i="100"/>
  <c r="AQ158" i="100"/>
  <c r="AU158" i="100"/>
  <c r="AY158" i="100"/>
  <c r="AY102" i="100"/>
  <c r="AD159" i="100"/>
  <c r="AH159" i="100"/>
  <c r="AL159" i="100"/>
  <c r="AP159" i="100"/>
  <c r="Z103" i="100"/>
  <c r="AT159" i="100"/>
  <c r="AT47" i="100"/>
  <c r="AX159" i="100"/>
  <c r="AC160" i="100"/>
  <c r="AC48" i="100"/>
  <c r="AG160" i="100"/>
  <c r="AK160" i="100"/>
  <c r="AK48" i="100"/>
  <c r="AO160" i="100"/>
  <c r="AS160" i="100"/>
  <c r="AS48" i="100"/>
  <c r="AW160" i="100"/>
  <c r="AW48" i="100"/>
  <c r="AD162" i="100"/>
  <c r="AD78" i="100"/>
  <c r="AH162" i="100"/>
  <c r="AH50" i="100"/>
  <c r="AH78" i="100"/>
  <c r="AL162" i="100"/>
  <c r="AL78" i="100"/>
  <c r="AP162" i="100"/>
  <c r="Z106" i="100"/>
  <c r="AQ106" i="100" s="1"/>
  <c r="AP78" i="100"/>
  <c r="AP50" i="100"/>
  <c r="AT162" i="100"/>
  <c r="AT78" i="100"/>
  <c r="AX162" i="100"/>
  <c r="AX78" i="100"/>
  <c r="AX50" i="100"/>
  <c r="AC163" i="100"/>
  <c r="AG163" i="100"/>
  <c r="AK163" i="100"/>
  <c r="AO163" i="100"/>
  <c r="AS163" i="100"/>
  <c r="AW163" i="100"/>
  <c r="AW51" i="100"/>
  <c r="AB164" i="100"/>
  <c r="AF164" i="100"/>
  <c r="AF52" i="100"/>
  <c r="AJ164" i="100"/>
  <c r="AN164" i="100"/>
  <c r="AN52" i="100"/>
  <c r="AR164" i="100"/>
  <c r="AV164" i="100"/>
  <c r="AV52" i="100"/>
  <c r="BD164" i="100"/>
  <c r="AD165" i="100"/>
  <c r="AD53" i="100"/>
  <c r="AH165" i="100"/>
  <c r="AH53" i="100"/>
  <c r="AL165" i="100"/>
  <c r="AL53" i="100"/>
  <c r="AP165" i="100"/>
  <c r="Z109" i="100"/>
  <c r="AP53" i="100"/>
  <c r="AT165" i="100"/>
  <c r="AT53" i="100"/>
  <c r="AX165" i="100"/>
  <c r="AX53" i="100"/>
  <c r="BB165" i="100"/>
  <c r="AB166" i="100"/>
  <c r="AB54" i="100"/>
  <c r="AF166" i="100"/>
  <c r="AF54" i="100"/>
  <c r="AJ166" i="100"/>
  <c r="AJ82" i="100"/>
  <c r="AJ54" i="100"/>
  <c r="AN166" i="100"/>
  <c r="AN82" i="100"/>
  <c r="AN54" i="100"/>
  <c r="AR166" i="100"/>
  <c r="AR54" i="100"/>
  <c r="AV166" i="100"/>
  <c r="AV54" i="100"/>
  <c r="BD166" i="100"/>
  <c r="BD82" i="100"/>
  <c r="AF55" i="100"/>
  <c r="AN55" i="100"/>
  <c r="AV55" i="100"/>
  <c r="AD168" i="100"/>
  <c r="AD27" i="100"/>
  <c r="AD56" i="100" s="1"/>
  <c r="AH168" i="100"/>
  <c r="AH27" i="100"/>
  <c r="AH56" i="100" s="1"/>
  <c r="AL168" i="100"/>
  <c r="AL27" i="100"/>
  <c r="AL57" i="100" s="1"/>
  <c r="AP168" i="100"/>
  <c r="Z112" i="100"/>
  <c r="AT112" i="100" s="1"/>
  <c r="AP27" i="100"/>
  <c r="AT168" i="100"/>
  <c r="AT27" i="100"/>
  <c r="AT57" i="100" s="1"/>
  <c r="AX168" i="100"/>
  <c r="AX27" i="100"/>
  <c r="Z139" i="100" s="1"/>
  <c r="BB27" i="100"/>
  <c r="AB169" i="100"/>
  <c r="AB57" i="100"/>
  <c r="AF169" i="100"/>
  <c r="AF57" i="100"/>
  <c r="AJ169" i="100"/>
  <c r="AJ57" i="100"/>
  <c r="AN169" i="100"/>
  <c r="AN57" i="100"/>
  <c r="AR169" i="100"/>
  <c r="AR57" i="100"/>
  <c r="AV169" i="100"/>
  <c r="AV57" i="100"/>
  <c r="AI37" i="100"/>
  <c r="AM39" i="100"/>
  <c r="AA41" i="100"/>
  <c r="AQ41" i="100"/>
  <c r="AE43" i="100"/>
  <c r="AU43" i="100"/>
  <c r="AH47" i="100"/>
  <c r="AD50" i="100"/>
  <c r="AR52" i="100"/>
  <c r="AN56" i="100"/>
  <c r="AH34" i="100"/>
  <c r="AX34" i="100"/>
  <c r="AP147" i="100"/>
  <c r="AC148" i="100"/>
  <c r="AB36" i="100"/>
  <c r="AO148" i="100"/>
  <c r="AM149" i="100"/>
  <c r="AL37" i="100"/>
  <c r="AY149" i="100"/>
  <c r="AX37" i="100"/>
  <c r="AG150" i="100"/>
  <c r="AO150" i="100"/>
  <c r="AW150" i="100"/>
  <c r="AE151" i="100"/>
  <c r="AD39" i="100"/>
  <c r="AM151" i="100"/>
  <c r="AL39" i="100"/>
  <c r="AU151" i="100"/>
  <c r="AT39" i="100"/>
  <c r="AG152" i="100"/>
  <c r="AI153" i="100"/>
  <c r="AH41" i="100"/>
  <c r="AG154" i="100"/>
  <c r="AS154" i="100"/>
  <c r="AR42" i="100"/>
  <c r="AW154" i="100"/>
  <c r="AE155" i="100"/>
  <c r="AD43" i="100"/>
  <c r="AQ155" i="100"/>
  <c r="Z99" i="100"/>
  <c r="AZ99" i="100" s="1"/>
  <c r="AP43" i="100"/>
  <c r="AY155" i="100"/>
  <c r="AX43" i="100"/>
  <c r="AV44" i="100"/>
  <c r="AI157" i="100"/>
  <c r="AQ157" i="100"/>
  <c r="AY157" i="100"/>
  <c r="AH158" i="100"/>
  <c r="AH46" i="100"/>
  <c r="AT158" i="100"/>
  <c r="AT102" i="100"/>
  <c r="AT46" i="100"/>
  <c r="AG159" i="100"/>
  <c r="AO159" i="100"/>
  <c r="AB160" i="100"/>
  <c r="AB48" i="100"/>
  <c r="AN160" i="100"/>
  <c r="AN48" i="100"/>
  <c r="Z77" i="100"/>
  <c r="AI161" i="100"/>
  <c r="AI49" i="100"/>
  <c r="AU161" i="100"/>
  <c r="AC162" i="100"/>
  <c r="AC78" i="100"/>
  <c r="AO162" i="100"/>
  <c r="AO78" i="100"/>
  <c r="AB163" i="100"/>
  <c r="AB51" i="100"/>
  <c r="AJ163" i="100"/>
  <c r="AJ51" i="100"/>
  <c r="AV163" i="100"/>
  <c r="AV51" i="100"/>
  <c r="AI164" i="100"/>
  <c r="AI52" i="100"/>
  <c r="AU164" i="100"/>
  <c r="AU52" i="100"/>
  <c r="AC165" i="100"/>
  <c r="AO165" i="100"/>
  <c r="BA165" i="100"/>
  <c r="AE166" i="100"/>
  <c r="AE82" i="100"/>
  <c r="AE54" i="100"/>
  <c r="AQ166" i="100"/>
  <c r="AQ82" i="100"/>
  <c r="AQ54" i="100"/>
  <c r="AY166" i="100"/>
  <c r="AY54" i="100"/>
  <c r="AC167" i="100"/>
  <c r="AC55" i="100"/>
  <c r="AS167" i="100"/>
  <c r="AS55" i="100"/>
  <c r="Z62" i="100"/>
  <c r="AA34" i="100"/>
  <c r="AI34" i="100"/>
  <c r="AU146" i="100"/>
  <c r="AU34" i="100"/>
  <c r="AM147" i="100"/>
  <c r="AL35" i="100"/>
  <c r="AB147" i="100"/>
  <c r="Z63" i="100"/>
  <c r="AZ63" i="100" s="1"/>
  <c r="AF147" i="100"/>
  <c r="AJ147" i="100"/>
  <c r="AN147" i="100"/>
  <c r="AR147" i="100"/>
  <c r="AV147" i="100"/>
  <c r="AE148" i="100"/>
  <c r="AD36" i="100"/>
  <c r="AI148" i="100"/>
  <c r="AH36" i="100"/>
  <c r="AM148" i="100"/>
  <c r="AL36" i="100"/>
  <c r="AQ148" i="100"/>
  <c r="Z92" i="100"/>
  <c r="AZ92" i="100" s="1"/>
  <c r="AP36" i="100"/>
  <c r="AU148" i="100"/>
  <c r="AT36" i="100"/>
  <c r="AY148" i="100"/>
  <c r="AX36" i="100"/>
  <c r="AC149" i="100"/>
  <c r="AB37" i="100"/>
  <c r="AG149" i="100"/>
  <c r="AF37" i="100"/>
  <c r="AK149" i="100"/>
  <c r="AJ37" i="100"/>
  <c r="AO149" i="100"/>
  <c r="AN37" i="100"/>
  <c r="AS149" i="100"/>
  <c r="AR37" i="100"/>
  <c r="AW149" i="100"/>
  <c r="AE150" i="100"/>
  <c r="AD38" i="100"/>
  <c r="AI150" i="100"/>
  <c r="AH38" i="100"/>
  <c r="AM150" i="100"/>
  <c r="AL38" i="100"/>
  <c r="AQ150" i="100"/>
  <c r="Z94" i="100"/>
  <c r="AZ94" i="100" s="1"/>
  <c r="AP38" i="100"/>
  <c r="AU150" i="100"/>
  <c r="AT38" i="100"/>
  <c r="AY150" i="100"/>
  <c r="AX38" i="100"/>
  <c r="AC151" i="100"/>
  <c r="AB39" i="100"/>
  <c r="AG151" i="100"/>
  <c r="AK151" i="100"/>
  <c r="AJ39" i="100"/>
  <c r="AO151" i="100"/>
  <c r="AS151" i="100"/>
  <c r="AR39" i="100"/>
  <c r="AW151" i="100"/>
  <c r="AE152" i="100"/>
  <c r="AD40" i="100"/>
  <c r="AI152" i="100"/>
  <c r="AH40" i="100"/>
  <c r="AM152" i="100"/>
  <c r="AL40" i="100"/>
  <c r="AQ152" i="100"/>
  <c r="Z96" i="100"/>
  <c r="AZ96" i="100" s="1"/>
  <c r="AP40" i="100"/>
  <c r="AU152" i="100"/>
  <c r="AT40" i="100"/>
  <c r="AY152" i="100"/>
  <c r="AX40" i="100"/>
  <c r="AC153" i="100"/>
  <c r="AB41" i="100"/>
  <c r="AG153" i="100"/>
  <c r="AF41" i="100"/>
  <c r="AK153" i="100"/>
  <c r="AJ41" i="100"/>
  <c r="AO153" i="100"/>
  <c r="AS153" i="100"/>
  <c r="AR41" i="100"/>
  <c r="AW153" i="100"/>
  <c r="AE154" i="100"/>
  <c r="AD42" i="100"/>
  <c r="AI154" i="100"/>
  <c r="AH42" i="100"/>
  <c r="AM154" i="100"/>
  <c r="AL42" i="100"/>
  <c r="AQ154" i="100"/>
  <c r="Z98" i="100"/>
  <c r="AZ98" i="100" s="1"/>
  <c r="AP42" i="100"/>
  <c r="AU154" i="100"/>
  <c r="AT42" i="100"/>
  <c r="AY154" i="100"/>
  <c r="AX42" i="100"/>
  <c r="AC155" i="100"/>
  <c r="AB43" i="100"/>
  <c r="AG155" i="100"/>
  <c r="AF43" i="100"/>
  <c r="AK155" i="100"/>
  <c r="AJ43" i="100"/>
  <c r="AO155" i="100"/>
  <c r="AS155" i="100"/>
  <c r="AR43" i="100"/>
  <c r="AW155" i="100"/>
  <c r="AP16" i="100"/>
  <c r="AC157" i="100"/>
  <c r="AC45" i="100"/>
  <c r="AG157" i="100"/>
  <c r="AK157" i="100"/>
  <c r="AK45" i="100"/>
  <c r="AO157" i="100"/>
  <c r="AS157" i="100"/>
  <c r="AS45" i="100"/>
  <c r="AW157" i="100"/>
  <c r="AW45" i="100"/>
  <c r="AB158" i="100"/>
  <c r="AB74" i="100"/>
  <c r="AB46" i="100"/>
  <c r="AF158" i="100"/>
  <c r="AF46" i="100"/>
  <c r="AJ158" i="100"/>
  <c r="AN158" i="100"/>
  <c r="AN46" i="100"/>
  <c r="AR158" i="100"/>
  <c r="AR102" i="100"/>
  <c r="AV158" i="100"/>
  <c r="AV102" i="100"/>
  <c r="AV74" i="100"/>
  <c r="AV46" i="100"/>
  <c r="Z75" i="100"/>
  <c r="AN75" i="100" s="1"/>
  <c r="AE159" i="100"/>
  <c r="AI159" i="100"/>
  <c r="AM159" i="100"/>
  <c r="AQ159" i="100"/>
  <c r="AU159" i="100"/>
  <c r="AY159" i="100"/>
  <c r="AD160" i="100"/>
  <c r="AH160" i="100"/>
  <c r="AH48" i="100"/>
  <c r="AL160" i="100"/>
  <c r="AL48" i="100"/>
  <c r="AP160" i="100"/>
  <c r="Z104" i="100"/>
  <c r="AT104" i="100" s="1"/>
  <c r="AT160" i="100"/>
  <c r="AT48" i="100"/>
  <c r="AX160" i="100"/>
  <c r="AX48" i="100"/>
  <c r="AC21" i="100"/>
  <c r="AC54" i="100" s="1"/>
  <c r="AG21" i="100"/>
  <c r="AO21" i="100"/>
  <c r="AO51" i="100" s="1"/>
  <c r="AS21" i="100"/>
  <c r="BA21" i="100"/>
  <c r="AA78" i="100"/>
  <c r="AA50" i="100"/>
  <c r="AE162" i="100"/>
  <c r="AE78" i="100"/>
  <c r="AE50" i="100"/>
  <c r="AI162" i="100"/>
  <c r="AI78" i="100"/>
  <c r="AI50" i="100"/>
  <c r="AM162" i="100"/>
  <c r="AM78" i="100"/>
  <c r="AM50" i="100"/>
  <c r="AQ162" i="100"/>
  <c r="AQ78" i="100"/>
  <c r="AQ50" i="100"/>
  <c r="AU162" i="100"/>
  <c r="AU78" i="100"/>
  <c r="AU50" i="100"/>
  <c r="AY162" i="100"/>
  <c r="AY78" i="100"/>
  <c r="AY50" i="100"/>
  <c r="AD163" i="100"/>
  <c r="AD51" i="100"/>
  <c r="AH163" i="100"/>
  <c r="AH51" i="100"/>
  <c r="AL163" i="100"/>
  <c r="AL51" i="100"/>
  <c r="AP163" i="100"/>
  <c r="Z107" i="100"/>
  <c r="AP51" i="100"/>
  <c r="AT163" i="100"/>
  <c r="AT51" i="100"/>
  <c r="AX163" i="100"/>
  <c r="AX51" i="100"/>
  <c r="AC164" i="100"/>
  <c r="AC52" i="100"/>
  <c r="AG164" i="100"/>
  <c r="AK164" i="100"/>
  <c r="AO164" i="100"/>
  <c r="AS164" i="100"/>
  <c r="AW164" i="100"/>
  <c r="AW52" i="100"/>
  <c r="BA164" i="100"/>
  <c r="Z81" i="100"/>
  <c r="AQ81" i="100" s="1"/>
  <c r="AE165" i="100"/>
  <c r="AE53" i="100"/>
  <c r="AI165" i="100"/>
  <c r="AM165" i="100"/>
  <c r="AM53" i="100"/>
  <c r="AQ165" i="100"/>
  <c r="AU165" i="100"/>
  <c r="AU53" i="100"/>
  <c r="AY165" i="100"/>
  <c r="BC165" i="100"/>
  <c r="AC166" i="100"/>
  <c r="AC82" i="100"/>
  <c r="AG166" i="100"/>
  <c r="AG82" i="100"/>
  <c r="AK166" i="100"/>
  <c r="AK82" i="100"/>
  <c r="AK54" i="100"/>
  <c r="AO166" i="100"/>
  <c r="AO82" i="100"/>
  <c r="AS166" i="100"/>
  <c r="AS82" i="100"/>
  <c r="AW166" i="100"/>
  <c r="AW82" i="100"/>
  <c r="AW54" i="100"/>
  <c r="BA166" i="100"/>
  <c r="BA82" i="100"/>
  <c r="Z83" i="100"/>
  <c r="AA55" i="100"/>
  <c r="AG167" i="100"/>
  <c r="AW167" i="100"/>
  <c r="Z84" i="100"/>
  <c r="AA56" i="100"/>
  <c r="AE168" i="100"/>
  <c r="AE27" i="100"/>
  <c r="AE56" i="100" s="1"/>
  <c r="AI168" i="100"/>
  <c r="AI27" i="100"/>
  <c r="AM168" i="100"/>
  <c r="AM27" i="100"/>
  <c r="AM56" i="100" s="1"/>
  <c r="AQ168" i="100"/>
  <c r="AQ27" i="100"/>
  <c r="AU168" i="100"/>
  <c r="AU27" i="100"/>
  <c r="AY168" i="100"/>
  <c r="AY112" i="100"/>
  <c r="AY27" i="100"/>
  <c r="BC27" i="100"/>
  <c r="AC169" i="100"/>
  <c r="AC57" i="100"/>
  <c r="AG169" i="100"/>
  <c r="AG57" i="100"/>
  <c r="AK169" i="100"/>
  <c r="AK57" i="100"/>
  <c r="AO169" i="100"/>
  <c r="AO57" i="100"/>
  <c r="AS169" i="100"/>
  <c r="AS57" i="100"/>
  <c r="AW169" i="100"/>
  <c r="AW57" i="100"/>
  <c r="AM37" i="100"/>
  <c r="AA39" i="100"/>
  <c r="AQ39" i="100"/>
  <c r="AE41" i="100"/>
  <c r="AU41" i="100"/>
  <c r="AI43" i="100"/>
  <c r="AB45" i="100"/>
  <c r="AL50" i="100"/>
  <c r="AA53" i="100"/>
  <c r="AV56" i="100"/>
  <c r="AD34" i="100"/>
  <c r="AP34" i="100"/>
  <c r="AD147" i="100"/>
  <c r="AL147" i="100"/>
  <c r="AT147" i="100"/>
  <c r="AG148" i="100"/>
  <c r="AS148" i="100"/>
  <c r="AR36" i="100"/>
  <c r="AE149" i="100"/>
  <c r="AD37" i="100"/>
  <c r="AQ149" i="100"/>
  <c r="Z93" i="100"/>
  <c r="AZ93" i="100" s="1"/>
  <c r="AP37" i="100"/>
  <c r="AK150" i="100"/>
  <c r="AJ38" i="100"/>
  <c r="AI151" i="100"/>
  <c r="AH39" i="100"/>
  <c r="AK152" i="100"/>
  <c r="AJ40" i="100"/>
  <c r="AS152" i="100"/>
  <c r="AR40" i="100"/>
  <c r="AM153" i="100"/>
  <c r="AL41" i="100"/>
  <c r="AU153" i="100"/>
  <c r="AT41" i="100"/>
  <c r="AC154" i="100"/>
  <c r="AB42" i="100"/>
  <c r="AO154" i="100"/>
  <c r="AM155" i="100"/>
  <c r="AL43" i="100"/>
  <c r="AU155" i="100"/>
  <c r="AT43" i="100"/>
  <c r="AB44" i="100"/>
  <c r="AN44" i="100"/>
  <c r="Z73" i="100"/>
  <c r="AL73" i="100" s="1"/>
  <c r="AM157" i="100"/>
  <c r="AD158" i="100"/>
  <c r="AL158" i="100"/>
  <c r="AC159" i="100"/>
  <c r="AS159" i="100"/>
  <c r="AF160" i="100"/>
  <c r="AR160" i="100"/>
  <c r="AE161" i="100"/>
  <c r="AE77" i="100"/>
  <c r="AE49" i="100"/>
  <c r="AQ161" i="100"/>
  <c r="AQ49" i="100"/>
  <c r="AK162" i="100"/>
  <c r="AK78" i="100"/>
  <c r="AW162" i="100"/>
  <c r="AW78" i="100"/>
  <c r="AW50" i="100"/>
  <c r="AN163" i="100"/>
  <c r="AN51" i="100"/>
  <c r="Z80" i="100"/>
  <c r="AA52" i="100"/>
  <c r="AM164" i="100"/>
  <c r="AM52" i="100"/>
  <c r="AY164" i="100"/>
  <c r="AY52" i="100"/>
  <c r="AG165" i="100"/>
  <c r="AG81" i="100"/>
  <c r="AW165" i="100"/>
  <c r="AW53" i="100"/>
  <c r="AI166" i="100"/>
  <c r="AI82" i="100"/>
  <c r="AI54" i="100"/>
  <c r="AU166" i="100"/>
  <c r="AU82" i="100"/>
  <c r="AU54" i="100"/>
  <c r="AK167" i="100"/>
  <c r="AK55" i="100"/>
  <c r="AC47" i="100"/>
  <c r="BD78" i="100"/>
  <c r="BC78" i="100"/>
  <c r="BB78" i="100"/>
  <c r="BA78" i="100"/>
  <c r="AY82" i="100"/>
  <c r="AM146" i="100"/>
  <c r="AM34" i="100"/>
  <c r="AC6" i="100"/>
  <c r="AD146" i="100" s="1"/>
  <c r="AG6" i="100"/>
  <c r="AG35" i="100" s="1"/>
  <c r="AK6" i="100"/>
  <c r="AL146" i="100" s="1"/>
  <c r="AO6" i="100"/>
  <c r="AO35" i="100" s="1"/>
  <c r="AS6" i="100"/>
  <c r="AW6" i="100"/>
  <c r="AC147" i="100"/>
  <c r="AB35" i="100"/>
  <c r="AG147" i="100"/>
  <c r="AK147" i="100"/>
  <c r="AJ35" i="100"/>
  <c r="AO147" i="100"/>
  <c r="AS147" i="100"/>
  <c r="AR35" i="100"/>
  <c r="AW147" i="100"/>
  <c r="Z64" i="100"/>
  <c r="AZ64" i="100" s="1"/>
  <c r="AA36" i="100"/>
  <c r="AF148" i="100"/>
  <c r="AE36" i="100"/>
  <c r="AJ148" i="100"/>
  <c r="AN148" i="100"/>
  <c r="AM36" i="100"/>
  <c r="AR148" i="100"/>
  <c r="AQ36" i="100"/>
  <c r="AV148" i="100"/>
  <c r="AU36" i="100"/>
  <c r="AY36" i="100"/>
  <c r="AD149" i="100"/>
  <c r="AC37" i="100"/>
  <c r="AH149" i="100"/>
  <c r="AG37" i="100"/>
  <c r="AL149" i="100"/>
  <c r="AK37" i="100"/>
  <c r="AP149" i="100"/>
  <c r="AO37" i="100"/>
  <c r="AT149" i="100"/>
  <c r="AS37" i="100"/>
  <c r="AX149" i="100"/>
  <c r="Z66" i="100"/>
  <c r="AZ66" i="100" s="1"/>
  <c r="AA38" i="100"/>
  <c r="AF150" i="100"/>
  <c r="AE38" i="100"/>
  <c r="AJ150" i="100"/>
  <c r="AN150" i="100"/>
  <c r="AM38" i="100"/>
  <c r="AR150" i="100"/>
  <c r="AQ38" i="100"/>
  <c r="AV150" i="100"/>
  <c r="AU38" i="100"/>
  <c r="AY38" i="100"/>
  <c r="AD151" i="100"/>
  <c r="AH151" i="100"/>
  <c r="AL151" i="100"/>
  <c r="AK39" i="100"/>
  <c r="AP151" i="100"/>
  <c r="AT151" i="100"/>
  <c r="AS39" i="100"/>
  <c r="AX151" i="100"/>
  <c r="Z68" i="100"/>
  <c r="AZ68" i="100" s="1"/>
  <c r="AA40" i="100"/>
  <c r="AF152" i="100"/>
  <c r="AE40" i="100"/>
  <c r="AJ152" i="100"/>
  <c r="AN152" i="100"/>
  <c r="AM40" i="100"/>
  <c r="AR152" i="100"/>
  <c r="AQ40" i="100"/>
  <c r="AV152" i="100"/>
  <c r="AU40" i="100"/>
  <c r="AY40" i="100"/>
  <c r="AD153" i="100"/>
  <c r="AC41" i="100"/>
  <c r="AH153" i="100"/>
  <c r="AL153" i="100"/>
  <c r="AK41" i="100"/>
  <c r="AP153" i="100"/>
  <c r="AT153" i="100"/>
  <c r="AX153" i="100"/>
  <c r="AB154" i="100"/>
  <c r="AA42" i="100"/>
  <c r="Z70" i="100"/>
  <c r="AZ70" i="100" s="1"/>
  <c r="AF154" i="100"/>
  <c r="AE42" i="100"/>
  <c r="AJ154" i="100"/>
  <c r="AN154" i="100"/>
  <c r="AM42" i="100"/>
  <c r="AR154" i="100"/>
  <c r="AQ42" i="100"/>
  <c r="AV154" i="100"/>
  <c r="AU42" i="100"/>
  <c r="AY42" i="100"/>
  <c r="AD155" i="100"/>
  <c r="AC43" i="100"/>
  <c r="AH155" i="100"/>
  <c r="AG43" i="100"/>
  <c r="AL155" i="100"/>
  <c r="AK43" i="100"/>
  <c r="AP155" i="100"/>
  <c r="AT155" i="100"/>
  <c r="AX155" i="100"/>
  <c r="AA16" i="100"/>
  <c r="AA47" i="100" s="1"/>
  <c r="AE16" i="100"/>
  <c r="AE45" i="100" s="1"/>
  <c r="AI16" i="100"/>
  <c r="AI45" i="100" s="1"/>
  <c r="AM16" i="100"/>
  <c r="AN156" i="100" s="1"/>
  <c r="AQ16" i="100"/>
  <c r="AU16" i="100"/>
  <c r="AY16" i="100"/>
  <c r="AD157" i="100"/>
  <c r="AD73" i="100"/>
  <c r="AH157" i="100"/>
  <c r="AH45" i="100"/>
  <c r="AL157" i="100"/>
  <c r="AL45" i="100"/>
  <c r="AP157" i="100"/>
  <c r="Z101" i="100"/>
  <c r="AT157" i="100"/>
  <c r="AT45" i="100"/>
  <c r="AX157" i="100"/>
  <c r="AC158" i="100"/>
  <c r="AC46" i="100"/>
  <c r="AG158" i="100"/>
  <c r="AK158" i="100"/>
  <c r="AK74" i="100"/>
  <c r="AK46" i="100"/>
  <c r="AO158" i="100"/>
  <c r="AS158" i="100"/>
  <c r="AS102" i="100"/>
  <c r="AS46" i="100"/>
  <c r="AW102" i="100"/>
  <c r="AW158" i="100"/>
  <c r="AB159" i="100"/>
  <c r="AB47" i="100"/>
  <c r="AF159" i="100"/>
  <c r="AJ159" i="100"/>
  <c r="AN159" i="100"/>
  <c r="AR159" i="100"/>
  <c r="AV159" i="100"/>
  <c r="AV47" i="100"/>
  <c r="Z76" i="100"/>
  <c r="AE160" i="100"/>
  <c r="AI160" i="100"/>
  <c r="AM160" i="100"/>
  <c r="AQ160" i="100"/>
  <c r="AU160" i="100"/>
  <c r="AY160" i="100"/>
  <c r="AD161" i="100"/>
  <c r="AD77" i="100"/>
  <c r="AD49" i="100"/>
  <c r="AH49" i="100"/>
  <c r="AL161" i="100"/>
  <c r="AL49" i="100"/>
  <c r="AP161" i="100"/>
  <c r="Z105" i="100"/>
  <c r="AX105" i="100" s="1"/>
  <c r="AP49" i="100"/>
  <c r="AT77" i="100"/>
  <c r="AT49" i="100"/>
  <c r="AX161" i="100"/>
  <c r="AX49" i="100"/>
  <c r="AB162" i="100"/>
  <c r="AB78" i="100"/>
  <c r="AB50" i="100"/>
  <c r="AF162" i="100"/>
  <c r="AF78" i="100"/>
  <c r="AF50" i="100"/>
  <c r="AJ162" i="100"/>
  <c r="AJ78" i="100"/>
  <c r="AJ50" i="100"/>
  <c r="AN162" i="100"/>
  <c r="AN78" i="100"/>
  <c r="AN50" i="100"/>
  <c r="AR162" i="100"/>
  <c r="AR78" i="100"/>
  <c r="AR50" i="100"/>
  <c r="AV162" i="100"/>
  <c r="AV78" i="100"/>
  <c r="AV50" i="100"/>
  <c r="Z79" i="100"/>
  <c r="AY79" i="100" s="1"/>
  <c r="AA51" i="100"/>
  <c r="AE163" i="100"/>
  <c r="AE51" i="100"/>
  <c r="AI163" i="100"/>
  <c r="AI51" i="100"/>
  <c r="AM163" i="100"/>
  <c r="AM51" i="100"/>
  <c r="AQ163" i="100"/>
  <c r="AQ51" i="100"/>
  <c r="AU163" i="100"/>
  <c r="AU51" i="100"/>
  <c r="AY163" i="100"/>
  <c r="AY51" i="100"/>
  <c r="AD164" i="100"/>
  <c r="AD80" i="100"/>
  <c r="AD52" i="100"/>
  <c r="AH164" i="100"/>
  <c r="AH80" i="100"/>
  <c r="AH52" i="100"/>
  <c r="AL164" i="100"/>
  <c r="AL80" i="100"/>
  <c r="AL52" i="100"/>
  <c r="AP164" i="100"/>
  <c r="Z108" i="100"/>
  <c r="AT108" i="100" s="1"/>
  <c r="AP80" i="100"/>
  <c r="AP52" i="100"/>
  <c r="AT164" i="100"/>
  <c r="AT80" i="100"/>
  <c r="AT52" i="100"/>
  <c r="AX164" i="100"/>
  <c r="AX80" i="100"/>
  <c r="AX52" i="100"/>
  <c r="BB164" i="100"/>
  <c r="BB80" i="100"/>
  <c r="AB165" i="100"/>
  <c r="AB81" i="100"/>
  <c r="AB53" i="100"/>
  <c r="AF165" i="100"/>
  <c r="AF81" i="100"/>
  <c r="AF53" i="100"/>
  <c r="AJ165" i="100"/>
  <c r="AJ81" i="100"/>
  <c r="AJ53" i="100"/>
  <c r="AN165" i="100"/>
  <c r="AN81" i="100"/>
  <c r="AN53" i="100"/>
  <c r="AR165" i="100"/>
  <c r="AR81" i="100"/>
  <c r="AR53" i="100"/>
  <c r="AV165" i="100"/>
  <c r="AV81" i="100"/>
  <c r="AV53" i="100"/>
  <c r="BD165" i="100"/>
  <c r="BD81" i="100"/>
  <c r="AD166" i="100"/>
  <c r="AD82" i="100"/>
  <c r="AD54" i="100"/>
  <c r="AH166" i="100"/>
  <c r="AH82" i="100"/>
  <c r="AL166" i="100"/>
  <c r="AL82" i="100"/>
  <c r="AL54" i="100"/>
  <c r="AP166" i="100"/>
  <c r="Z110" i="100"/>
  <c r="AP82" i="100"/>
  <c r="AT166" i="100"/>
  <c r="AT82" i="100"/>
  <c r="AT54" i="100"/>
  <c r="AX166" i="100"/>
  <c r="AX82" i="100"/>
  <c r="BB166" i="100"/>
  <c r="BB82" i="100"/>
  <c r="AB167" i="100"/>
  <c r="AB55" i="100"/>
  <c r="AJ55" i="100"/>
  <c r="AR167" i="100"/>
  <c r="AR55" i="100"/>
  <c r="AT30" i="100"/>
  <c r="AM35" i="100"/>
  <c r="AA37" i="100"/>
  <c r="AQ37" i="100"/>
  <c r="AC38" i="100"/>
  <c r="AS38" i="100"/>
  <c r="AE39" i="100"/>
  <c r="AU39" i="100"/>
  <c r="AK42" i="100"/>
  <c r="AM43" i="100"/>
  <c r="AW46" i="100"/>
  <c r="AS47" i="100"/>
  <c r="AM49" i="100"/>
  <c r="AT50" i="100"/>
  <c r="AB52" i="100"/>
  <c r="AI53" i="100"/>
  <c r="AP54" i="100"/>
  <c r="AC81" i="100"/>
  <c r="AB168" i="100"/>
  <c r="AF168" i="100"/>
  <c r="AJ84" i="100"/>
  <c r="AJ168" i="100"/>
  <c r="AN168" i="100"/>
  <c r="AR168" i="100"/>
  <c r="AR112" i="100"/>
  <c r="AV168" i="100"/>
  <c r="AV84" i="100"/>
  <c r="AD169" i="100"/>
  <c r="AH169" i="100"/>
  <c r="AL169" i="100"/>
  <c r="AP169" i="100"/>
  <c r="Z113" i="100"/>
  <c r="AT169" i="100"/>
  <c r="AX169" i="100"/>
  <c r="AC168" i="100"/>
  <c r="AG168" i="100"/>
  <c r="AK168" i="100"/>
  <c r="AO168" i="100"/>
  <c r="AS168" i="100"/>
  <c r="AW168" i="100"/>
  <c r="Z85" i="100"/>
  <c r="BC85" i="100" s="1"/>
  <c r="AE169" i="100"/>
  <c r="AI169" i="100"/>
  <c r="AM169" i="100"/>
  <c r="AM85" i="100"/>
  <c r="AQ169" i="100"/>
  <c r="AU169" i="100"/>
  <c r="AY169" i="100"/>
  <c r="AY85" i="100"/>
  <c r="AB56" i="100"/>
  <c r="AJ56" i="100"/>
  <c r="AR56" i="100"/>
  <c r="AA57" i="100"/>
  <c r="AQ57" i="100"/>
  <c r="AC56" i="100"/>
  <c r="AK56" i="100"/>
  <c r="AS56" i="100"/>
  <c r="AD30" i="100" l="1"/>
  <c r="AD32" i="100" s="1"/>
  <c r="AU104" i="100"/>
  <c r="AO74" i="100"/>
  <c r="AC74" i="100"/>
  <c r="AI42" i="100"/>
  <c r="AW106" i="100"/>
  <c r="AR104" i="100"/>
  <c r="AD74" i="100"/>
  <c r="AF36" i="100"/>
  <c r="AO55" i="100"/>
  <c r="AJ46" i="100"/>
  <c r="AF74" i="100"/>
  <c r="AF44" i="100"/>
  <c r="AJ44" i="100"/>
  <c r="AF34" i="100"/>
  <c r="AY118" i="100"/>
  <c r="AF45" i="100"/>
  <c r="AF47" i="100"/>
  <c r="AW74" i="100"/>
  <c r="AS74" i="100"/>
  <c r="AG74" i="100"/>
  <c r="AH73" i="100"/>
  <c r="AJ74" i="100"/>
  <c r="AX139" i="100"/>
  <c r="AY139" i="100"/>
  <c r="AZ139" i="100"/>
  <c r="AQ74" i="100"/>
  <c r="BC82" i="100"/>
  <c r="AX118" i="100"/>
  <c r="AY128" i="100"/>
  <c r="AX128" i="100"/>
  <c r="AZ128" i="100"/>
  <c r="AY104" i="100"/>
  <c r="AQ104" i="100"/>
  <c r="AX73" i="100"/>
  <c r="AP73" i="100"/>
  <c r="AL74" i="100"/>
  <c r="AI35" i="100"/>
  <c r="AR74" i="100"/>
  <c r="AN74" i="100"/>
  <c r="AT74" i="100"/>
  <c r="AH74" i="100"/>
  <c r="AV156" i="100"/>
  <c r="AP56" i="100"/>
  <c r="AQ56" i="100"/>
  <c r="AG45" i="100"/>
  <c r="AW49" i="100"/>
  <c r="AW44" i="100"/>
  <c r="AT32" i="100"/>
  <c r="AR48" i="100"/>
  <c r="AR46" i="100"/>
  <c r="AT156" i="100"/>
  <c r="AX108" i="100"/>
  <c r="AQ47" i="100"/>
  <c r="AQ35" i="100"/>
  <c r="AP47" i="100"/>
  <c r="AS35" i="100"/>
  <c r="AG47" i="100"/>
  <c r="AT56" i="100"/>
  <c r="AK47" i="100"/>
  <c r="AU35" i="100"/>
  <c r="AR45" i="100"/>
  <c r="AZ156" i="100"/>
  <c r="AU56" i="100"/>
  <c r="AS51" i="100"/>
  <c r="AX44" i="100"/>
  <c r="AR30" i="100"/>
  <c r="AR44" i="100"/>
  <c r="AJ36" i="100"/>
  <c r="AG46" i="100"/>
  <c r="AJ42" i="100"/>
  <c r="AG156" i="100"/>
  <c r="AA46" i="100"/>
  <c r="AF82" i="100"/>
  <c r="AY74" i="100"/>
  <c r="AK53" i="100"/>
  <c r="BC81" i="100"/>
  <c r="AB82" i="100"/>
  <c r="AG48" i="100"/>
  <c r="AU102" i="100"/>
  <c r="AK49" i="100"/>
  <c r="AL46" i="100"/>
  <c r="AS43" i="100"/>
  <c r="AS41" i="100"/>
  <c r="AW81" i="100"/>
  <c r="AV82" i="100"/>
  <c r="AS44" i="100"/>
  <c r="AA48" i="100"/>
  <c r="AC39" i="100"/>
  <c r="AR82" i="100"/>
  <c r="AC156" i="100"/>
  <c r="AR105" i="100"/>
  <c r="AZ105" i="100"/>
  <c r="AN80" i="100"/>
  <c r="AZ80" i="100"/>
  <c r="AY57" i="100"/>
  <c r="AZ167" i="100"/>
  <c r="AR107" i="100"/>
  <c r="AZ107" i="100"/>
  <c r="AB77" i="100"/>
  <c r="AZ77" i="100"/>
  <c r="AK81" i="100"/>
  <c r="AZ81" i="100"/>
  <c r="AP74" i="100"/>
  <c r="AZ74" i="100"/>
  <c r="AY91" i="100"/>
  <c r="AZ91" i="100"/>
  <c r="AN85" i="100"/>
  <c r="AZ85" i="100"/>
  <c r="AW76" i="100"/>
  <c r="AZ76" i="100"/>
  <c r="AE73" i="100"/>
  <c r="AZ73" i="100"/>
  <c r="AW112" i="100"/>
  <c r="AZ112" i="100"/>
  <c r="AY80" i="100"/>
  <c r="BA83" i="100"/>
  <c r="AZ83" i="100"/>
  <c r="AA82" i="100"/>
  <c r="AZ82" i="100"/>
  <c r="AW113" i="100"/>
  <c r="AZ113" i="100"/>
  <c r="AT110" i="100"/>
  <c r="AZ110" i="100"/>
  <c r="AR101" i="100"/>
  <c r="AZ101" i="100"/>
  <c r="AX156" i="100"/>
  <c r="AO156" i="100"/>
  <c r="AR90" i="100"/>
  <c r="AZ90" i="100"/>
  <c r="AH75" i="100"/>
  <c r="AZ75" i="100"/>
  <c r="AY108" i="100"/>
  <c r="AZ108" i="100"/>
  <c r="AT84" i="100"/>
  <c r="AZ84" i="100"/>
  <c r="AW103" i="100"/>
  <c r="AZ103" i="100"/>
  <c r="AH156" i="100"/>
  <c r="AW156" i="100"/>
  <c r="AI85" i="100"/>
  <c r="AR79" i="100"/>
  <c r="AZ79" i="100"/>
  <c r="AV104" i="100"/>
  <c r="AZ104" i="100"/>
  <c r="AB62" i="100"/>
  <c r="AZ62" i="100"/>
  <c r="AT109" i="100"/>
  <c r="AZ109" i="100"/>
  <c r="AP106" i="100"/>
  <c r="AZ106" i="100"/>
  <c r="AP102" i="100"/>
  <c r="AZ102" i="100"/>
  <c r="AW161" i="100"/>
  <c r="AV30" i="100"/>
  <c r="AN146" i="100"/>
  <c r="AE85" i="100"/>
  <c r="AX104" i="100"/>
  <c r="AS156" i="100"/>
  <c r="AV146" i="100"/>
  <c r="AL156" i="100"/>
  <c r="AU85" i="100"/>
  <c r="AX85" i="100"/>
  <c r="AU79" i="100"/>
  <c r="AI79" i="100"/>
  <c r="AE79" i="100"/>
  <c r="AQ48" i="100"/>
  <c r="AX101" i="100"/>
  <c r="AT101" i="100"/>
  <c r="AA73" i="100"/>
  <c r="AT107" i="100"/>
  <c r="AU80" i="100"/>
  <c r="AB85" i="100"/>
  <c r="AM73" i="100"/>
  <c r="AQ46" i="100"/>
  <c r="AQ84" i="100"/>
  <c r="AM81" i="100"/>
  <c r="AX107" i="100"/>
  <c r="AA74" i="100"/>
  <c r="AQ79" i="100"/>
  <c r="AM79" i="100"/>
  <c r="AE74" i="100"/>
  <c r="AD156" i="100"/>
  <c r="AS84" i="100"/>
  <c r="AK84" i="100"/>
  <c r="AC84" i="100"/>
  <c r="AN84" i="100"/>
  <c r="AF84" i="100"/>
  <c r="AO36" i="100"/>
  <c r="BB77" i="100"/>
  <c r="AT161" i="100"/>
  <c r="AB75" i="100"/>
  <c r="AX45" i="100"/>
  <c r="AD45" i="100"/>
  <c r="AI38" i="100"/>
  <c r="AI36" i="100"/>
  <c r="AM62" i="100"/>
  <c r="AK50" i="100"/>
  <c r="AQ77" i="100"/>
  <c r="AC75" i="100"/>
  <c r="AY84" i="100"/>
  <c r="AU84" i="100"/>
  <c r="AE84" i="100"/>
  <c r="AA84" i="100"/>
  <c r="AG83" i="100"/>
  <c r="AA83" i="100"/>
  <c r="AS52" i="100"/>
  <c r="AK52" i="100"/>
  <c r="AI75" i="100"/>
  <c r="AO45" i="100"/>
  <c r="AF39" i="100"/>
  <c r="AU62" i="100"/>
  <c r="AI62" i="100"/>
  <c r="AA77" i="100"/>
  <c r="AY101" i="100"/>
  <c r="AF38" i="100"/>
  <c r="AD47" i="100"/>
  <c r="AX46" i="100"/>
  <c r="AF30" i="100"/>
  <c r="AK161" i="100"/>
  <c r="AK156" i="100"/>
  <c r="AD44" i="100"/>
  <c r="AQ43" i="100"/>
  <c r="AA85" i="100"/>
  <c r="AL85" i="100"/>
  <c r="BD84" i="100"/>
  <c r="AI41" i="100"/>
  <c r="AJ83" i="100"/>
  <c r="AH77" i="100"/>
  <c r="AR75" i="100"/>
  <c r="AJ47" i="100"/>
  <c r="AF75" i="100"/>
  <c r="AO46" i="100"/>
  <c r="AF35" i="100"/>
  <c r="AD46" i="100"/>
  <c r="AP62" i="100"/>
  <c r="AD62" i="100"/>
  <c r="AW85" i="100"/>
  <c r="BC83" i="100"/>
  <c r="AI84" i="100"/>
  <c r="AW83" i="100"/>
  <c r="AS108" i="100"/>
  <c r="AV43" i="100"/>
  <c r="AV41" i="100"/>
  <c r="AV39" i="100"/>
  <c r="AV37" i="100"/>
  <c r="AU90" i="100"/>
  <c r="AI146" i="100"/>
  <c r="AI77" i="100"/>
  <c r="AO47" i="100"/>
  <c r="AV42" i="100"/>
  <c r="AF42" i="100"/>
  <c r="AF40" i="100"/>
  <c r="AV38" i="100"/>
  <c r="AJ45" i="100"/>
  <c r="AS53" i="100"/>
  <c r="AV36" i="100"/>
  <c r="AV34" i="100"/>
  <c r="AJ30" i="100"/>
  <c r="AX47" i="100"/>
  <c r="AW84" i="100"/>
  <c r="AO84" i="100"/>
  <c r="AG84" i="100"/>
  <c r="AP57" i="100"/>
  <c r="AR84" i="100"/>
  <c r="AB84" i="100"/>
  <c r="AO48" i="100"/>
  <c r="AR83" i="100"/>
  <c r="AB83" i="100"/>
  <c r="AP108" i="100"/>
  <c r="AX77" i="100"/>
  <c r="AT105" i="100"/>
  <c r="AP77" i="100"/>
  <c r="AL77" i="100"/>
  <c r="AV75" i="100"/>
  <c r="AJ75" i="100"/>
  <c r="AI40" i="100"/>
  <c r="AV35" i="100"/>
  <c r="BC77" i="100"/>
  <c r="AS75" i="100"/>
  <c r="AP90" i="100"/>
  <c r="BC84" i="100"/>
  <c r="AM84" i="100"/>
  <c r="AS54" i="100"/>
  <c r="BA77" i="100"/>
  <c r="AU75" i="100"/>
  <c r="AM75" i="100"/>
  <c r="AU77" i="100"/>
  <c r="AK38" i="100"/>
  <c r="AX30" i="100"/>
  <c r="Z142" i="100" s="1"/>
  <c r="AJ146" i="100"/>
  <c r="AU113" i="100"/>
  <c r="AX113" i="100"/>
  <c r="AT85" i="100"/>
  <c r="AP85" i="100"/>
  <c r="AV109" i="100"/>
  <c r="AR109" i="100"/>
  <c r="AY107" i="100"/>
  <c r="AV106" i="100"/>
  <c r="AR106" i="100"/>
  <c r="AY76" i="100"/>
  <c r="AM48" i="100"/>
  <c r="AE76" i="100"/>
  <c r="AN42" i="100"/>
  <c r="AC35" i="100"/>
  <c r="AS40" i="100"/>
  <c r="AY56" i="100"/>
  <c r="AO54" i="100"/>
  <c r="AW80" i="100"/>
  <c r="AP107" i="100"/>
  <c r="AU106" i="100"/>
  <c r="AL76" i="100"/>
  <c r="AQ103" i="100"/>
  <c r="AS73" i="100"/>
  <c r="AN43" i="100"/>
  <c r="AO81" i="100"/>
  <c r="AV107" i="100"/>
  <c r="AJ79" i="100"/>
  <c r="AN38" i="100"/>
  <c r="AN36" i="100"/>
  <c r="AH62" i="100"/>
  <c r="AV167" i="100"/>
  <c r="AR108" i="100"/>
  <c r="AS107" i="100"/>
  <c r="AG79" i="100"/>
  <c r="AS76" i="100"/>
  <c r="AC76" i="100"/>
  <c r="AP103" i="100"/>
  <c r="AS106" i="100"/>
  <c r="AV76" i="100"/>
  <c r="AT146" i="100"/>
  <c r="AP101" i="100"/>
  <c r="AY113" i="100"/>
  <c r="AP113" i="100"/>
  <c r="AU107" i="100"/>
  <c r="AQ107" i="100"/>
  <c r="AR103" i="100"/>
  <c r="AO39" i="100"/>
  <c r="AN35" i="100"/>
  <c r="AS103" i="100"/>
  <c r="AP146" i="100"/>
  <c r="AO85" i="100"/>
  <c r="AA81" i="100"/>
  <c r="AO52" i="100"/>
  <c r="AH79" i="100"/>
  <c r="AY106" i="100"/>
  <c r="AP76" i="100"/>
  <c r="AU103" i="100"/>
  <c r="AA75" i="100"/>
  <c r="AN41" i="100"/>
  <c r="AU105" i="100"/>
  <c r="AQ101" i="100"/>
  <c r="BD85" i="100"/>
  <c r="AX106" i="100"/>
  <c r="AW104" i="100"/>
  <c r="AT103" i="100"/>
  <c r="AF79" i="100"/>
  <c r="AN40" i="100"/>
  <c r="AN34" i="100"/>
  <c r="AF77" i="100"/>
  <c r="AO38" i="100"/>
  <c r="AV113" i="100"/>
  <c r="AQ113" i="100"/>
  <c r="AD85" i="100"/>
  <c r="AP105" i="100"/>
  <c r="AI76" i="100"/>
  <c r="AV103" i="100"/>
  <c r="AO43" i="100"/>
  <c r="AN79" i="100"/>
  <c r="AQ105" i="100"/>
  <c r="AS113" i="100"/>
  <c r="AO80" i="100"/>
  <c r="AX79" i="100"/>
  <c r="AT79" i="100"/>
  <c r="AP79" i="100"/>
  <c r="AY103" i="100"/>
  <c r="AE75" i="100"/>
  <c r="AN39" i="100"/>
  <c r="AA62" i="100"/>
  <c r="AX62" i="100"/>
  <c r="AR113" i="100"/>
  <c r="BD83" i="100"/>
  <c r="AV80" i="100"/>
  <c r="AF80" i="100"/>
  <c r="AW79" i="100"/>
  <c r="AX103" i="100"/>
  <c r="AD75" i="100"/>
  <c r="AE80" i="100"/>
  <c r="AY156" i="100"/>
  <c r="AY44" i="100"/>
  <c r="AW146" i="100"/>
  <c r="AW90" i="100"/>
  <c r="AW62" i="100"/>
  <c r="AW30" i="100"/>
  <c r="AW34" i="100"/>
  <c r="AW38" i="100"/>
  <c r="AW42" i="100"/>
  <c r="AI167" i="100"/>
  <c r="AI83" i="100"/>
  <c r="AI55" i="100"/>
  <c r="AG161" i="100"/>
  <c r="AG49" i="100"/>
  <c r="AG77" i="100"/>
  <c r="AY47" i="100"/>
  <c r="AQ110" i="100"/>
  <c r="AI46" i="100"/>
  <c r="BC69" i="100"/>
  <c r="AY69" i="100"/>
  <c r="AU69" i="100"/>
  <c r="AQ69" i="100"/>
  <c r="AM69" i="100"/>
  <c r="AI69" i="100"/>
  <c r="AE69" i="100"/>
  <c r="AA69" i="100"/>
  <c r="BB69" i="100"/>
  <c r="AX69" i="100"/>
  <c r="AT69" i="100"/>
  <c r="AP69" i="100"/>
  <c r="AL69" i="100"/>
  <c r="AH69" i="100"/>
  <c r="AD69" i="100"/>
  <c r="BD69" i="100"/>
  <c r="AV69" i="100"/>
  <c r="AN69" i="100"/>
  <c r="AF69" i="100"/>
  <c r="BA69" i="100"/>
  <c r="AS69" i="100"/>
  <c r="AK69" i="100"/>
  <c r="AC69" i="100"/>
  <c r="AR69" i="100"/>
  <c r="AJ69" i="100"/>
  <c r="AB69" i="100"/>
  <c r="AO69" i="100"/>
  <c r="AG69" i="100"/>
  <c r="AW69" i="100"/>
  <c r="BB65" i="100"/>
  <c r="AX65" i="100"/>
  <c r="AT65" i="100"/>
  <c r="AP65" i="100"/>
  <c r="AL65" i="100"/>
  <c r="AH65" i="100"/>
  <c r="AD65" i="100"/>
  <c r="BA65" i="100"/>
  <c r="AW65" i="100"/>
  <c r="AS65" i="100"/>
  <c r="AO65" i="100"/>
  <c r="AK65" i="100"/>
  <c r="AG65" i="100"/>
  <c r="AC65" i="100"/>
  <c r="AR65" i="100"/>
  <c r="AJ65" i="100"/>
  <c r="AB65" i="100"/>
  <c r="AY65" i="100"/>
  <c r="AQ65" i="100"/>
  <c r="AI65" i="100"/>
  <c r="AA65" i="100"/>
  <c r="BD65" i="100"/>
  <c r="AV65" i="100"/>
  <c r="AN65" i="100"/>
  <c r="AF65" i="100"/>
  <c r="AU65" i="100"/>
  <c r="AM65" i="100"/>
  <c r="BC65" i="100"/>
  <c r="AE65" i="100"/>
  <c r="AP46" i="100"/>
  <c r="AW35" i="100"/>
  <c r="AV32" i="100"/>
  <c r="AP30" i="100"/>
  <c r="AI57" i="100"/>
  <c r="AQ85" i="100"/>
  <c r="AX57" i="100"/>
  <c r="AT113" i="100"/>
  <c r="AH57" i="100"/>
  <c r="AD57" i="100"/>
  <c r="AV112" i="100"/>
  <c r="AW40" i="100"/>
  <c r="BB85" i="100"/>
  <c r="AJ167" i="100"/>
  <c r="BA79" i="100"/>
  <c r="BD79" i="100"/>
  <c r="BC79" i="100"/>
  <c r="BB79" i="100"/>
  <c r="AH161" i="100"/>
  <c r="AY48" i="100"/>
  <c r="AU76" i="100"/>
  <c r="AQ76" i="100"/>
  <c r="AM76" i="100"/>
  <c r="AA76" i="100"/>
  <c r="AT73" i="100"/>
  <c r="AU156" i="100"/>
  <c r="AU44" i="100"/>
  <c r="AU48" i="100"/>
  <c r="AU30" i="100"/>
  <c r="AE156" i="100"/>
  <c r="AE44" i="100"/>
  <c r="AE30" i="100"/>
  <c r="AF170" i="100" s="1"/>
  <c r="AW41" i="100"/>
  <c r="AO41" i="100"/>
  <c r="AG41" i="100"/>
  <c r="BA68" i="100"/>
  <c r="BC68" i="100"/>
  <c r="AX68" i="100"/>
  <c r="AT68" i="100"/>
  <c r="AP68" i="100"/>
  <c r="AL68" i="100"/>
  <c r="AH68" i="100"/>
  <c r="AD68" i="100"/>
  <c r="BB68" i="100"/>
  <c r="AW68" i="100"/>
  <c r="AS68" i="100"/>
  <c r="AO68" i="100"/>
  <c r="AK68" i="100"/>
  <c r="AG68" i="100"/>
  <c r="AC68" i="100"/>
  <c r="AV68" i="100"/>
  <c r="AR68" i="100"/>
  <c r="AN68" i="100"/>
  <c r="AJ68" i="100"/>
  <c r="AF68" i="100"/>
  <c r="AB68" i="100"/>
  <c r="AU68" i="100"/>
  <c r="AE68" i="100"/>
  <c r="AQ68" i="100"/>
  <c r="AA68" i="100"/>
  <c r="BD68" i="100"/>
  <c r="AM68" i="100"/>
  <c r="AY68" i="100"/>
  <c r="AI68" i="100"/>
  <c r="AS146" i="100"/>
  <c r="AS90" i="100"/>
  <c r="AS30" i="100"/>
  <c r="AS62" i="100"/>
  <c r="AS34" i="100"/>
  <c r="AS36" i="100"/>
  <c r="AC146" i="100"/>
  <c r="AC30" i="100"/>
  <c r="AD170" i="100" s="1"/>
  <c r="AC62" i="100"/>
  <c r="AC34" i="100"/>
  <c r="AC36" i="100"/>
  <c r="AK83" i="100"/>
  <c r="AM80" i="100"/>
  <c r="AA80" i="100"/>
  <c r="AA45" i="100"/>
  <c r="AB156" i="100"/>
  <c r="AK35" i="100"/>
  <c r="AB80" i="100"/>
  <c r="AU45" i="100"/>
  <c r="AG42" i="100"/>
  <c r="AC40" i="100"/>
  <c r="AA30" i="100"/>
  <c r="AS85" i="100"/>
  <c r="AC85" i="100"/>
  <c r="AY167" i="100"/>
  <c r="AY83" i="100"/>
  <c r="AY55" i="100"/>
  <c r="AU112" i="100"/>
  <c r="AI56" i="100"/>
  <c r="AW110" i="100"/>
  <c r="AS110" i="100"/>
  <c r="AG54" i="100"/>
  <c r="AY81" i="100"/>
  <c r="AU81" i="100"/>
  <c r="AQ109" i="100"/>
  <c r="AE81" i="100"/>
  <c r="BA80" i="100"/>
  <c r="AW108" i="100"/>
  <c r="AS80" i="100"/>
  <c r="AG52" i="100"/>
  <c r="AC80" i="100"/>
  <c r="AL79" i="100"/>
  <c r="AC161" i="100"/>
  <c r="AC77" i="100"/>
  <c r="AC49" i="100"/>
  <c r="AC51" i="100"/>
  <c r="AP104" i="100"/>
  <c r="AY75" i="100"/>
  <c r="AU47" i="100"/>
  <c r="AQ75" i="100"/>
  <c r="AM47" i="100"/>
  <c r="AW73" i="100"/>
  <c r="AY92" i="100"/>
  <c r="AU92" i="100"/>
  <c r="AQ92" i="100"/>
  <c r="AX92" i="100"/>
  <c r="AT92" i="100"/>
  <c r="AP92" i="100"/>
  <c r="AR92" i="100"/>
  <c r="AW92" i="100"/>
  <c r="AV92" i="100"/>
  <c r="AS92" i="100"/>
  <c r="AS83" i="100"/>
  <c r="AC83" i="100"/>
  <c r="BA81" i="100"/>
  <c r="AI80" i="100"/>
  <c r="AV79" i="100"/>
  <c r="AO50" i="100"/>
  <c r="AC50" i="100"/>
  <c r="AG75" i="100"/>
  <c r="AX146" i="100"/>
  <c r="AH146" i="100"/>
  <c r="AF85" i="100"/>
  <c r="AX56" i="100"/>
  <c r="AT167" i="100"/>
  <c r="AT83" i="100"/>
  <c r="AT55" i="100"/>
  <c r="AP84" i="100"/>
  <c r="AL56" i="100"/>
  <c r="AF83" i="100"/>
  <c r="AV110" i="100"/>
  <c r="AR110" i="100"/>
  <c r="AX109" i="100"/>
  <c r="AD81" i="100"/>
  <c r="AV108" i="100"/>
  <c r="AJ80" i="100"/>
  <c r="AW107" i="100"/>
  <c r="AK79" i="100"/>
  <c r="AT106" i="100"/>
  <c r="AS104" i="100"/>
  <c r="AM46" i="100"/>
  <c r="AI74" i="100"/>
  <c r="AV73" i="100"/>
  <c r="AR73" i="100"/>
  <c r="AN73" i="100"/>
  <c r="AF73" i="100"/>
  <c r="BA84" i="100"/>
  <c r="AS109" i="100"/>
  <c r="AQ80" i="100"/>
  <c r="AM77" i="100"/>
  <c r="AX74" i="100"/>
  <c r="AU73" i="100"/>
  <c r="AJ156" i="100"/>
  <c r="AV97" i="100"/>
  <c r="AR97" i="100"/>
  <c r="AY97" i="100"/>
  <c r="AU97" i="100"/>
  <c r="AQ97" i="100"/>
  <c r="AS97" i="100"/>
  <c r="AX97" i="100"/>
  <c r="AP97" i="100"/>
  <c r="AW97" i="100"/>
  <c r="AT97" i="100"/>
  <c r="AL62" i="100"/>
  <c r="AV62" i="100"/>
  <c r="AR62" i="100"/>
  <c r="AJ62" i="100"/>
  <c r="AW77" i="100"/>
  <c r="BD77" i="100"/>
  <c r="AV77" i="100"/>
  <c r="AR77" i="100"/>
  <c r="AN77" i="100"/>
  <c r="AJ77" i="100"/>
  <c r="AU110" i="100"/>
  <c r="AE167" i="100"/>
  <c r="AE83" i="100"/>
  <c r="AE55" i="100"/>
  <c r="AE57" i="100"/>
  <c r="AP156" i="100"/>
  <c r="Z100" i="100"/>
  <c r="AP44" i="100"/>
  <c r="AY110" i="100"/>
  <c r="AH167" i="100"/>
  <c r="AH83" i="100"/>
  <c r="AH55" i="100"/>
  <c r="AH85" i="100"/>
  <c r="AG40" i="100"/>
  <c r="AP110" i="100"/>
  <c r="BB76" i="100"/>
  <c r="BA76" i="100"/>
  <c r="BC76" i="100"/>
  <c r="BD76" i="100"/>
  <c r="AQ156" i="100"/>
  <c r="AQ44" i="100"/>
  <c r="Z72" i="100"/>
  <c r="AI72" i="100" s="1"/>
  <c r="AA44" i="100"/>
  <c r="BD70" i="100"/>
  <c r="AV70" i="100"/>
  <c r="AR70" i="100"/>
  <c r="AN70" i="100"/>
  <c r="AJ70" i="100"/>
  <c r="AF70" i="100"/>
  <c r="AB70" i="100"/>
  <c r="BC70" i="100"/>
  <c r="AY70" i="100"/>
  <c r="AU70" i="100"/>
  <c r="AQ70" i="100"/>
  <c r="AM70" i="100"/>
  <c r="AI70" i="100"/>
  <c r="AE70" i="100"/>
  <c r="AA70" i="100"/>
  <c r="AW70" i="100"/>
  <c r="AO70" i="100"/>
  <c r="AG70" i="100"/>
  <c r="BB70" i="100"/>
  <c r="AT70" i="100"/>
  <c r="AL70" i="100"/>
  <c r="AD70" i="100"/>
  <c r="BA70" i="100"/>
  <c r="AS70" i="100"/>
  <c r="AK70" i="100"/>
  <c r="AC70" i="100"/>
  <c r="AP70" i="100"/>
  <c r="AH70" i="100"/>
  <c r="AX70" i="100"/>
  <c r="AW39" i="100"/>
  <c r="AG39" i="100"/>
  <c r="BD66" i="100"/>
  <c r="AV66" i="100"/>
  <c r="BC66" i="100"/>
  <c r="AY66" i="100"/>
  <c r="AU66" i="100"/>
  <c r="AQ66" i="100"/>
  <c r="AM66" i="100"/>
  <c r="AI66" i="100"/>
  <c r="AE66" i="100"/>
  <c r="AA66" i="100"/>
  <c r="BB66" i="100"/>
  <c r="AX66" i="100"/>
  <c r="AT66" i="100"/>
  <c r="AP66" i="100"/>
  <c r="AL66" i="100"/>
  <c r="AH66" i="100"/>
  <c r="AD66" i="100"/>
  <c r="AS66" i="100"/>
  <c r="AK66" i="100"/>
  <c r="AC66" i="100"/>
  <c r="AR66" i="100"/>
  <c r="AJ66" i="100"/>
  <c r="AB66" i="100"/>
  <c r="BA66" i="100"/>
  <c r="AO66" i="100"/>
  <c r="AG66" i="100"/>
  <c r="AW66" i="100"/>
  <c r="AN66" i="100"/>
  <c r="AF66" i="100"/>
  <c r="AO146" i="100"/>
  <c r="AO62" i="100"/>
  <c r="AO30" i="100"/>
  <c r="AO34" i="100"/>
  <c r="AO42" i="100"/>
  <c r="AG53" i="100"/>
  <c r="AR76" i="100"/>
  <c r="AF76" i="100"/>
  <c r="AM45" i="100"/>
  <c r="BC73" i="100"/>
  <c r="BB73" i="100"/>
  <c r="BD73" i="100"/>
  <c r="BA73" i="100"/>
  <c r="AK36" i="100"/>
  <c r="AY30" i="100"/>
  <c r="BA85" i="100"/>
  <c r="AG85" i="100"/>
  <c r="AU167" i="100"/>
  <c r="AU83" i="100"/>
  <c r="AU55" i="100"/>
  <c r="AU57" i="100"/>
  <c r="AQ112" i="100"/>
  <c r="AO83" i="100"/>
  <c r="AY109" i="100"/>
  <c r="AU109" i="100"/>
  <c r="AI81" i="100"/>
  <c r="AG80" i="100"/>
  <c r="AS161" i="100"/>
  <c r="AS105" i="100"/>
  <c r="AS77" i="100"/>
  <c r="AS49" i="100"/>
  <c r="AD76" i="100"/>
  <c r="BA75" i="100"/>
  <c r="BD75" i="100"/>
  <c r="BB75" i="100"/>
  <c r="BC75" i="100"/>
  <c r="AW101" i="100"/>
  <c r="AS101" i="100"/>
  <c r="AO73" i="100"/>
  <c r="AC73" i="100"/>
  <c r="AW98" i="100"/>
  <c r="AS98" i="100"/>
  <c r="AV98" i="100"/>
  <c r="AR98" i="100"/>
  <c r="AX98" i="100"/>
  <c r="AP98" i="100"/>
  <c r="AU98" i="100"/>
  <c r="AT98" i="100"/>
  <c r="AY98" i="100"/>
  <c r="AQ98" i="100"/>
  <c r="BD63" i="100"/>
  <c r="AV63" i="100"/>
  <c r="AR63" i="100"/>
  <c r="AN63" i="100"/>
  <c r="AJ63" i="100"/>
  <c r="AF63" i="100"/>
  <c r="AB63" i="100"/>
  <c r="BC63" i="100"/>
  <c r="AY63" i="100"/>
  <c r="AU63" i="100"/>
  <c r="AQ63" i="100"/>
  <c r="AM63" i="100"/>
  <c r="AI63" i="100"/>
  <c r="AE63" i="100"/>
  <c r="AA63" i="100"/>
  <c r="AX63" i="100"/>
  <c r="AP63" i="100"/>
  <c r="AH63" i="100"/>
  <c r="AW63" i="100"/>
  <c r="AO63" i="100"/>
  <c r="AG63" i="100"/>
  <c r="BB63" i="100"/>
  <c r="AT63" i="100"/>
  <c r="AL63" i="100"/>
  <c r="AD63" i="100"/>
  <c r="AS63" i="100"/>
  <c r="AK63" i="100"/>
  <c r="AC63" i="100"/>
  <c r="BA63" i="100"/>
  <c r="BC62" i="100"/>
  <c r="BB62" i="100"/>
  <c r="BD62" i="100"/>
  <c r="BA62" i="100"/>
  <c r="AC53" i="100"/>
  <c r="AU108" i="100"/>
  <c r="AO75" i="100"/>
  <c r="AY45" i="100"/>
  <c r="AQ45" i="100"/>
  <c r="AX90" i="100"/>
  <c r="AS42" i="100"/>
  <c r="AO40" i="100"/>
  <c r="AW36" i="100"/>
  <c r="AJ85" i="100"/>
  <c r="BB83" i="100"/>
  <c r="AX84" i="100"/>
  <c r="AP167" i="100"/>
  <c r="Z111" i="100"/>
  <c r="AP83" i="100"/>
  <c r="AP55" i="100"/>
  <c r="AP112" i="100"/>
  <c r="AL84" i="100"/>
  <c r="AH84" i="100"/>
  <c r="AD84" i="100"/>
  <c r="AV83" i="100"/>
  <c r="AN83" i="100"/>
  <c r="AF167" i="100"/>
  <c r="AT81" i="100"/>
  <c r="AP109" i="100"/>
  <c r="AH81" i="100"/>
  <c r="AC79" i="100"/>
  <c r="AK76" i="100"/>
  <c r="AG76" i="100"/>
  <c r="AX75" i="100"/>
  <c r="AT75" i="100"/>
  <c r="AP75" i="100"/>
  <c r="AY46" i="100"/>
  <c r="AU46" i="100"/>
  <c r="BD74" i="100"/>
  <c r="BC74" i="100"/>
  <c r="BA74" i="100"/>
  <c r="BB74" i="100"/>
  <c r="AV101" i="100"/>
  <c r="BA71" i="100"/>
  <c r="AW71" i="100"/>
  <c r="AS71" i="100"/>
  <c r="AO71" i="100"/>
  <c r="AK71" i="100"/>
  <c r="AG71" i="100"/>
  <c r="AC71" i="100"/>
  <c r="BD71" i="100"/>
  <c r="AV71" i="100"/>
  <c r="AR71" i="100"/>
  <c r="AN71" i="100"/>
  <c r="AJ71" i="100"/>
  <c r="AF71" i="100"/>
  <c r="AB71" i="100"/>
  <c r="AX71" i="100"/>
  <c r="AP71" i="100"/>
  <c r="AH71" i="100"/>
  <c r="BC71" i="100"/>
  <c r="AU71" i="100"/>
  <c r="AM71" i="100"/>
  <c r="AE71" i="100"/>
  <c r="BB71" i="100"/>
  <c r="AT71" i="100"/>
  <c r="AL71" i="100"/>
  <c r="AD71" i="100"/>
  <c r="AQ71" i="100"/>
  <c r="AI71" i="100"/>
  <c r="AA71" i="100"/>
  <c r="AY71" i="100"/>
  <c r="BA67" i="100"/>
  <c r="AW67" i="100"/>
  <c r="AS67" i="100"/>
  <c r="AO67" i="100"/>
  <c r="AK67" i="100"/>
  <c r="AG67" i="100"/>
  <c r="AC67" i="100"/>
  <c r="BD67" i="100"/>
  <c r="AV67" i="100"/>
  <c r="AR67" i="100"/>
  <c r="AN67" i="100"/>
  <c r="AJ67" i="100"/>
  <c r="AF67" i="100"/>
  <c r="AB67" i="100"/>
  <c r="BC67" i="100"/>
  <c r="AY67" i="100"/>
  <c r="AU67" i="100"/>
  <c r="AQ67" i="100"/>
  <c r="AM67" i="100"/>
  <c r="AI67" i="100"/>
  <c r="AE67" i="100"/>
  <c r="AA67" i="100"/>
  <c r="AT67" i="100"/>
  <c r="AD67" i="100"/>
  <c r="AP67" i="100"/>
  <c r="BB67" i="100"/>
  <c r="AL67" i="100"/>
  <c r="AH67" i="100"/>
  <c r="AX67" i="100"/>
  <c r="AY62" i="100"/>
  <c r="AQ90" i="100"/>
  <c r="AE62" i="100"/>
  <c r="BC80" i="100"/>
  <c r="AQ108" i="100"/>
  <c r="AG50" i="100"/>
  <c r="AY77" i="100"/>
  <c r="AW75" i="100"/>
  <c r="AK75" i="100"/>
  <c r="AX102" i="100"/>
  <c r="AU101" i="100"/>
  <c r="AR156" i="100"/>
  <c r="AX95" i="100"/>
  <c r="AT95" i="100"/>
  <c r="AP95" i="100"/>
  <c r="AW95" i="100"/>
  <c r="AS95" i="100"/>
  <c r="AY95" i="100"/>
  <c r="AQ95" i="100"/>
  <c r="AV95" i="100"/>
  <c r="AU95" i="100"/>
  <c r="AR95" i="100"/>
  <c r="AT62" i="100"/>
  <c r="AV90" i="100"/>
  <c r="AR32" i="100"/>
  <c r="AN32" i="100"/>
  <c r="AF32" i="100"/>
  <c r="AK77" i="100"/>
  <c r="AV105" i="100"/>
  <c r="AE48" i="100"/>
  <c r="AI156" i="100"/>
  <c r="AI44" i="100"/>
  <c r="AG146" i="100"/>
  <c r="AG62" i="100"/>
  <c r="AG30" i="100"/>
  <c r="AG34" i="100"/>
  <c r="AG38" i="100"/>
  <c r="AI30" i="100"/>
  <c r="AJ170" i="100" s="1"/>
  <c r="AM167" i="100"/>
  <c r="AM83" i="100"/>
  <c r="AM55" i="100"/>
  <c r="AM57" i="100"/>
  <c r="AW94" i="100"/>
  <c r="AS94" i="100"/>
  <c r="AV94" i="100"/>
  <c r="AR94" i="100"/>
  <c r="AT94" i="100"/>
  <c r="AY94" i="100"/>
  <c r="AQ94" i="100"/>
  <c r="AX94" i="100"/>
  <c r="AP94" i="100"/>
  <c r="AU94" i="100"/>
  <c r="AX167" i="100"/>
  <c r="AX83" i="100"/>
  <c r="AX55" i="100"/>
  <c r="AL167" i="100"/>
  <c r="AL83" i="100"/>
  <c r="AL55" i="100"/>
  <c r="AD167" i="100"/>
  <c r="AD83" i="100"/>
  <c r="AD55" i="100"/>
  <c r="AS112" i="100"/>
  <c r="AL30" i="100"/>
  <c r="AX110" i="100"/>
  <c r="AI48" i="100"/>
  <c r="AM156" i="100"/>
  <c r="AM44" i="100"/>
  <c r="AM30" i="100"/>
  <c r="AW43" i="100"/>
  <c r="AW37" i="100"/>
  <c r="BA64" i="100"/>
  <c r="AW64" i="100"/>
  <c r="AS64" i="100"/>
  <c r="AO64" i="100"/>
  <c r="AK64" i="100"/>
  <c r="AG64" i="100"/>
  <c r="AC64" i="100"/>
  <c r="BD64" i="100"/>
  <c r="AV64" i="100"/>
  <c r="AR64" i="100"/>
  <c r="AN64" i="100"/>
  <c r="AJ64" i="100"/>
  <c r="AF64" i="100"/>
  <c r="AB64" i="100"/>
  <c r="AY64" i="100"/>
  <c r="AQ64" i="100"/>
  <c r="AI64" i="100"/>
  <c r="AA64" i="100"/>
  <c r="AX64" i="100"/>
  <c r="AP64" i="100"/>
  <c r="AH64" i="100"/>
  <c r="BC64" i="100"/>
  <c r="AU64" i="100"/>
  <c r="AM64" i="100"/>
  <c r="AE64" i="100"/>
  <c r="AT64" i="100"/>
  <c r="BB64" i="100"/>
  <c r="AL64" i="100"/>
  <c r="AD64" i="100"/>
  <c r="AK146" i="100"/>
  <c r="AK30" i="100"/>
  <c r="AK62" i="100"/>
  <c r="AK34" i="100"/>
  <c r="AK40" i="100"/>
  <c r="AW109" i="100"/>
  <c r="AV93" i="100"/>
  <c r="AR93" i="100"/>
  <c r="AY93" i="100"/>
  <c r="AU93" i="100"/>
  <c r="AQ93" i="100"/>
  <c r="AW93" i="100"/>
  <c r="AT93" i="100"/>
  <c r="AS93" i="100"/>
  <c r="AX93" i="100"/>
  <c r="AP93" i="100"/>
  <c r="AQ30" i="100"/>
  <c r="AK85" i="100"/>
  <c r="AQ167" i="100"/>
  <c r="AQ83" i="100"/>
  <c r="AQ111" i="100"/>
  <c r="AQ55" i="100"/>
  <c r="AK80" i="100"/>
  <c r="AD79" i="100"/>
  <c r="AO161" i="100"/>
  <c r="AO49" i="100"/>
  <c r="AO77" i="100"/>
  <c r="AX76" i="100"/>
  <c r="AT76" i="100"/>
  <c r="AP48" i="100"/>
  <c r="AH76" i="100"/>
  <c r="AI47" i="100"/>
  <c r="AE47" i="100"/>
  <c r="AK73" i="100"/>
  <c r="AG73" i="100"/>
  <c r="AY96" i="100"/>
  <c r="AU96" i="100"/>
  <c r="AQ96" i="100"/>
  <c r="AX96" i="100"/>
  <c r="AT96" i="100"/>
  <c r="AP96" i="100"/>
  <c r="AV96" i="100"/>
  <c r="AS96" i="100"/>
  <c r="AR96" i="100"/>
  <c r="AW96" i="100"/>
  <c r="AO53" i="100"/>
  <c r="AB79" i="100"/>
  <c r="AN76" i="100"/>
  <c r="AB76" i="100"/>
  <c r="AY73" i="100"/>
  <c r="AQ73" i="100"/>
  <c r="AI73" i="100"/>
  <c r="AF156" i="100"/>
  <c r="AX99" i="100"/>
  <c r="AT99" i="100"/>
  <c r="AP99" i="100"/>
  <c r="AW99" i="100"/>
  <c r="AS99" i="100"/>
  <c r="AU99" i="100"/>
  <c r="AR99" i="100"/>
  <c r="AY99" i="100"/>
  <c r="AQ99" i="100"/>
  <c r="AV99" i="100"/>
  <c r="AP45" i="100"/>
  <c r="AC42" i="100"/>
  <c r="AG36" i="100"/>
  <c r="AV85" i="100"/>
  <c r="AR85" i="100"/>
  <c r="BB84" i="100"/>
  <c r="AX112" i="100"/>
  <c r="AN167" i="100"/>
  <c r="BB81" i="100"/>
  <c r="AX81" i="100"/>
  <c r="AP81" i="100"/>
  <c r="AL81" i="100"/>
  <c r="BD80" i="100"/>
  <c r="AR80" i="100"/>
  <c r="AS79" i="100"/>
  <c r="AO79" i="100"/>
  <c r="AG51" i="100"/>
  <c r="AO76" i="100"/>
  <c r="AL75" i="100"/>
  <c r="AE46" i="100"/>
  <c r="AJ73" i="100"/>
  <c r="AB73" i="100"/>
  <c r="AX91" i="100"/>
  <c r="AT91" i="100"/>
  <c r="AP91" i="100"/>
  <c r="AW91" i="100"/>
  <c r="AS91" i="100"/>
  <c r="AU91" i="100"/>
  <c r="AR91" i="100"/>
  <c r="AQ91" i="100"/>
  <c r="AV91" i="100"/>
  <c r="AY90" i="100"/>
  <c r="AQ62" i="100"/>
  <c r="AS81" i="100"/>
  <c r="AS50" i="100"/>
  <c r="AY105" i="100"/>
  <c r="AJ76" i="100"/>
  <c r="AT90" i="100"/>
  <c r="AN62" i="100"/>
  <c r="AJ32" i="100"/>
  <c r="AF62" i="100"/>
  <c r="AB170" i="100"/>
  <c r="AB32" i="100"/>
  <c r="AW105" i="100"/>
  <c r="AA79" i="100"/>
  <c r="AH30" i="100"/>
  <c r="AY142" i="100" l="1"/>
  <c r="AZ142" i="100"/>
  <c r="AX142" i="100"/>
  <c r="AM72" i="100"/>
  <c r="AZ170" i="100"/>
  <c r="AT170" i="100"/>
  <c r="AX32" i="100"/>
  <c r="AY100" i="100"/>
  <c r="AZ100" i="100"/>
  <c r="AU72" i="100"/>
  <c r="AZ72" i="100"/>
  <c r="AY111" i="100"/>
  <c r="AZ111" i="100"/>
  <c r="AQ100" i="100"/>
  <c r="AX111" i="100"/>
  <c r="AP111" i="100"/>
  <c r="AU111" i="100"/>
  <c r="AA72" i="100"/>
  <c r="AP100" i="100"/>
  <c r="AQ170" i="100"/>
  <c r="AQ32" i="100"/>
  <c r="AM170" i="100"/>
  <c r="AM32" i="100"/>
  <c r="AI170" i="100"/>
  <c r="AI32" i="100"/>
  <c r="AY170" i="100"/>
  <c r="AY32" i="100"/>
  <c r="BB72" i="100"/>
  <c r="BA72" i="100"/>
  <c r="BD72" i="100"/>
  <c r="BC72" i="100"/>
  <c r="AC72" i="100"/>
  <c r="AJ72" i="100"/>
  <c r="AB72" i="100"/>
  <c r="AL72" i="100"/>
  <c r="AT72" i="100"/>
  <c r="AD72" i="100"/>
  <c r="AS72" i="100"/>
  <c r="AF72" i="100"/>
  <c r="AV72" i="100"/>
  <c r="AH72" i="100"/>
  <c r="AG72" i="100"/>
  <c r="AX72" i="100"/>
  <c r="AK72" i="100"/>
  <c r="AN72" i="100"/>
  <c r="AO72" i="100"/>
  <c r="AW72" i="100"/>
  <c r="AR72" i="100"/>
  <c r="AS170" i="100"/>
  <c r="AS32" i="100"/>
  <c r="AE170" i="100"/>
  <c r="AE32" i="100"/>
  <c r="AU170" i="100"/>
  <c r="AU32" i="100"/>
  <c r="AU100" i="100"/>
  <c r="AP170" i="100"/>
  <c r="Z114" i="100"/>
  <c r="AW114" i="100" s="1"/>
  <c r="AP32" i="100"/>
  <c r="AV170" i="100"/>
  <c r="AY72" i="100"/>
  <c r="AC170" i="100"/>
  <c r="AC32" i="100"/>
  <c r="AV111" i="100"/>
  <c r="AR111" i="100"/>
  <c r="AS111" i="100"/>
  <c r="AW111" i="100"/>
  <c r="AO170" i="100"/>
  <c r="AO32" i="100"/>
  <c r="AP72" i="100"/>
  <c r="AT111" i="100"/>
  <c r="Z86" i="100"/>
  <c r="AA32" i="100"/>
  <c r="AH170" i="100"/>
  <c r="AH32" i="100"/>
  <c r="AG170" i="100"/>
  <c r="AG32" i="100"/>
  <c r="AW170" i="100"/>
  <c r="AW32" i="100"/>
  <c r="AK170" i="100"/>
  <c r="AK86" i="100"/>
  <c r="AK32" i="100"/>
  <c r="AL170" i="100"/>
  <c r="AL32" i="100"/>
  <c r="AN170" i="100"/>
  <c r="AR170" i="100"/>
  <c r="AQ72" i="100"/>
  <c r="AT100" i="100"/>
  <c r="AV100" i="100"/>
  <c r="AX100" i="100"/>
  <c r="AW100" i="100"/>
  <c r="AS100" i="100"/>
  <c r="AR100" i="100"/>
  <c r="AE72" i="100"/>
  <c r="AX170" i="100"/>
  <c r="AG86" i="100" l="1"/>
  <c r="AZ86" i="100"/>
  <c r="AQ114" i="100"/>
  <c r="AZ114" i="100"/>
  <c r="AW86" i="100"/>
  <c r="AA86" i="100"/>
  <c r="AC86" i="100"/>
  <c r="AL86" i="100"/>
  <c r="AH86" i="100"/>
  <c r="AM86" i="100"/>
  <c r="AI86" i="100"/>
  <c r="AS114" i="100"/>
  <c r="AP114" i="100"/>
  <c r="AU86" i="100"/>
  <c r="AE86" i="100"/>
  <c r="AY114" i="100"/>
  <c r="AU114" i="100"/>
  <c r="BB86" i="100"/>
  <c r="BA86" i="100"/>
  <c r="BD86" i="100"/>
  <c r="BC86" i="100"/>
  <c r="AV86" i="100"/>
  <c r="AD86" i="100"/>
  <c r="AF86" i="100"/>
  <c r="AN86" i="100"/>
  <c r="AT86" i="100"/>
  <c r="AB86" i="100"/>
  <c r="AX86" i="100"/>
  <c r="AR86" i="100"/>
  <c r="AJ86" i="100"/>
  <c r="AO86" i="100"/>
  <c r="AP86" i="100"/>
  <c r="AY86" i="100"/>
  <c r="AV114" i="100"/>
  <c r="AX114" i="100"/>
  <c r="AR114" i="100"/>
  <c r="AT114" i="100"/>
  <c r="AS86" i="100"/>
  <c r="AQ86" i="100"/>
  <c r="AY69" i="76" l="1"/>
  <c r="AB11" i="74"/>
  <c r="AC11" i="74"/>
  <c r="AD11" i="74"/>
  <c r="AE11" i="74"/>
  <c r="AF11" i="74"/>
  <c r="AG11" i="74"/>
  <c r="AH11" i="74"/>
  <c r="AI11" i="74"/>
  <c r="AJ11" i="74"/>
  <c r="AK11" i="74"/>
  <c r="AL11" i="74"/>
  <c r="AM11" i="74"/>
  <c r="AN11" i="74"/>
  <c r="AO11" i="74"/>
  <c r="AP11" i="74"/>
  <c r="AQ11" i="74"/>
  <c r="AR11" i="74"/>
  <c r="AS11" i="74"/>
  <c r="AT11" i="74"/>
  <c r="AU11" i="74"/>
  <c r="AV11" i="74"/>
  <c r="AW11" i="74"/>
  <c r="AX11" i="74"/>
  <c r="Z48" i="74" s="1"/>
  <c r="AY11" i="74"/>
  <c r="AZ57" i="74" l="1"/>
  <c r="AX48" i="74"/>
  <c r="AZ48" i="74"/>
  <c r="AY16" i="74"/>
  <c r="AY13" i="74"/>
  <c r="AB33" i="66"/>
  <c r="AC33" i="66"/>
  <c r="AD33" i="66"/>
  <c r="AE54" i="65"/>
  <c r="AF33" i="66"/>
  <c r="AG33" i="66"/>
  <c r="AH33" i="66"/>
  <c r="AI33" i="66"/>
  <c r="AJ33" i="66"/>
  <c r="AK33" i="66"/>
  <c r="AL33" i="66"/>
  <c r="AM54" i="65"/>
  <c r="AN33" i="66"/>
  <c r="AO33" i="66"/>
  <c r="C12" i="103"/>
  <c r="AQ54" i="65"/>
  <c r="AR33" i="66"/>
  <c r="AS33" i="66"/>
  <c r="AT33" i="66"/>
  <c r="AU54" i="65"/>
  <c r="AV33" i="66"/>
  <c r="AW33" i="66"/>
  <c r="AX33" i="66"/>
  <c r="D12" i="105" s="1"/>
  <c r="AY54" i="65"/>
  <c r="AA33" i="66"/>
  <c r="AZ102" i="65" l="1"/>
  <c r="AY48" i="74"/>
  <c r="AE33" i="66"/>
  <c r="AD54" i="65"/>
  <c r="AL54" i="65"/>
  <c r="AM33" i="66"/>
  <c r="AI54" i="65"/>
  <c r="AX54" i="65"/>
  <c r="AY33" i="66"/>
  <c r="AH54" i="65"/>
  <c r="AT54" i="65"/>
  <c r="AU33" i="66"/>
  <c r="AP54" i="65"/>
  <c r="Z78" i="65" s="1"/>
  <c r="AQ33" i="66"/>
  <c r="AA54" i="65"/>
  <c r="AG54" i="65"/>
  <c r="AC54" i="65"/>
  <c r="AW54" i="65"/>
  <c r="AS54" i="65"/>
  <c r="AO54" i="65"/>
  <c r="AK54" i="65"/>
  <c r="AP33" i="66"/>
  <c r="C12" i="71"/>
  <c r="AJ54" i="65"/>
  <c r="AF54" i="65"/>
  <c r="AB54" i="65"/>
  <c r="AV54" i="65"/>
  <c r="AR54" i="65"/>
  <c r="AN54" i="65"/>
  <c r="Z90" i="65" l="1"/>
  <c r="AP14" i="64"/>
  <c r="Z53" i="64" s="1"/>
  <c r="BD26" i="64"/>
  <c r="BE25" i="64"/>
  <c r="BD25" i="64"/>
  <c r="BC25" i="64"/>
  <c r="BB25" i="64"/>
  <c r="BA25" i="64"/>
  <c r="BD24" i="64"/>
  <c r="BC24" i="64"/>
  <c r="AZ90" i="65" l="1"/>
  <c r="AY90" i="65"/>
  <c r="AX90" i="65"/>
  <c r="BE24" i="64"/>
  <c r="BE26" i="64"/>
  <c r="BB24" i="64"/>
  <c r="AY14" i="64"/>
  <c r="AP22" i="64"/>
  <c r="AY25" i="64"/>
  <c r="AP26" i="64"/>
  <c r="AP23" i="64"/>
  <c r="AP27" i="64"/>
  <c r="AP20" i="64"/>
  <c r="AP24" i="64"/>
  <c r="AP28" i="64"/>
  <c r="BA24" i="64"/>
  <c r="BA26" i="64"/>
  <c r="AP21" i="64"/>
  <c r="AP25" i="64"/>
  <c r="BB26" i="64"/>
  <c r="BD29" i="64"/>
  <c r="BD27" i="64"/>
  <c r="BD20" i="64"/>
  <c r="BD21" i="64"/>
  <c r="AA14" i="64"/>
  <c r="AA25" i="64" s="1"/>
  <c r="AE14" i="64"/>
  <c r="AE23" i="64" s="1"/>
  <c r="AI14" i="64"/>
  <c r="AI21" i="64" s="1"/>
  <c r="AM14" i="64"/>
  <c r="AM20" i="64" s="1"/>
  <c r="AQ14" i="64"/>
  <c r="AQ25" i="64" s="1"/>
  <c r="AU14" i="64"/>
  <c r="AU23" i="64" s="1"/>
  <c r="BC26" i="64"/>
  <c r="BA20" i="64"/>
  <c r="BA21" i="64"/>
  <c r="BA29" i="64"/>
  <c r="BA27" i="64"/>
  <c r="BE29" i="64"/>
  <c r="BE27" i="64"/>
  <c r="BB20" i="64"/>
  <c r="BB21" i="64"/>
  <c r="BB29" i="64"/>
  <c r="BB27" i="64"/>
  <c r="BC21" i="64"/>
  <c r="BC29" i="64"/>
  <c r="BC27" i="64"/>
  <c r="BC20" i="64"/>
  <c r="AG14" i="64"/>
  <c r="AG28" i="64" s="1"/>
  <c r="AN14" i="64"/>
  <c r="AN22" i="64" s="1"/>
  <c r="AW14" i="64"/>
  <c r="AW21" i="64" s="1"/>
  <c r="AD14" i="64"/>
  <c r="AD20" i="64" s="1"/>
  <c r="AH14" i="64"/>
  <c r="AH26" i="64" s="1"/>
  <c r="AL14" i="64"/>
  <c r="AL22" i="64" s="1"/>
  <c r="AT14" i="64"/>
  <c r="AT23" i="64" s="1"/>
  <c r="AX14" i="64"/>
  <c r="AC14" i="64"/>
  <c r="AC23" i="64" s="1"/>
  <c r="AK14" i="64"/>
  <c r="AK24" i="64" s="1"/>
  <c r="AO14" i="64"/>
  <c r="AO27" i="64" s="1"/>
  <c r="AS14" i="64"/>
  <c r="AS23" i="64" s="1"/>
  <c r="AB14" i="64"/>
  <c r="AB20" i="64" s="1"/>
  <c r="AF14" i="64"/>
  <c r="AF28" i="64" s="1"/>
  <c r="AJ14" i="64"/>
  <c r="AJ24" i="64" s="1"/>
  <c r="AR14" i="64"/>
  <c r="AR20" i="64" s="1"/>
  <c r="AV14" i="64"/>
  <c r="AV28" i="64" s="1"/>
  <c r="AX22" i="64" l="1"/>
  <c r="Z65" i="64"/>
  <c r="AX65" i="64" s="1"/>
  <c r="AX53" i="64"/>
  <c r="AY23" i="64"/>
  <c r="AY65" i="64"/>
  <c r="BE64" i="64"/>
  <c r="BE65" i="64"/>
  <c r="AY27" i="64"/>
  <c r="AY20" i="64"/>
  <c r="AY26" i="64"/>
  <c r="AY21" i="64"/>
  <c r="AI24" i="64"/>
  <c r="AY22" i="64"/>
  <c r="AG21" i="64"/>
  <c r="AH21" i="64"/>
  <c r="AO23" i="64"/>
  <c r="AG26" i="64"/>
  <c r="AB26" i="64"/>
  <c r="AI22" i="64"/>
  <c r="AB28" i="64"/>
  <c r="AX20" i="64"/>
  <c r="AQ23" i="64"/>
  <c r="AW24" i="64"/>
  <c r="AY28" i="64"/>
  <c r="AB23" i="64"/>
  <c r="AA23" i="64"/>
  <c r="AG24" i="64"/>
  <c r="AT26" i="64"/>
  <c r="AR28" i="64"/>
  <c r="AW26" i="64"/>
  <c r="AI27" i="64"/>
  <c r="AJ22" i="64"/>
  <c r="AH22" i="64"/>
  <c r="AX27" i="64"/>
  <c r="AY77" i="64"/>
  <c r="AS28" i="64"/>
  <c r="AY24" i="64"/>
  <c r="AT25" i="64"/>
  <c r="AC28" i="64"/>
  <c r="AR21" i="64"/>
  <c r="AM25" i="64"/>
  <c r="AR26" i="64"/>
  <c r="AD26" i="64"/>
  <c r="AA20" i="64"/>
  <c r="AD25" i="64"/>
  <c r="AH24" i="64"/>
  <c r="AB21" i="64"/>
  <c r="AV24" i="64"/>
  <c r="AR23" i="64"/>
  <c r="AU28" i="64"/>
  <c r="AN27" i="64"/>
  <c r="AK22" i="64"/>
  <c r="AN25" i="64"/>
  <c r="AK20" i="64"/>
  <c r="AU21" i="64"/>
  <c r="AQ28" i="64"/>
  <c r="AA28" i="64"/>
  <c r="AJ27" i="64"/>
  <c r="AS26" i="64"/>
  <c r="AC26" i="64"/>
  <c r="AU24" i="64"/>
  <c r="AE24" i="64"/>
  <c r="AN23" i="64"/>
  <c r="AW22" i="64"/>
  <c r="AG22" i="64"/>
  <c r="AT21" i="64"/>
  <c r="AL20" i="64"/>
  <c r="AL28" i="64"/>
  <c r="AU27" i="64"/>
  <c r="AE27" i="64"/>
  <c r="AN26" i="64"/>
  <c r="AW25" i="64"/>
  <c r="AG25" i="64"/>
  <c r="AT24" i="64"/>
  <c r="AD24" i="64"/>
  <c r="AM23" i="64"/>
  <c r="AV22" i="64"/>
  <c r="AF22" i="64"/>
  <c r="AC21" i="64"/>
  <c r="AO28" i="64"/>
  <c r="AH27" i="64"/>
  <c r="AQ26" i="64"/>
  <c r="AA26" i="64"/>
  <c r="AJ25" i="64"/>
  <c r="AS24" i="64"/>
  <c r="AC24" i="64"/>
  <c r="AL23" i="64"/>
  <c r="AU22" i="64"/>
  <c r="AE22" i="64"/>
  <c r="AN21" i="64"/>
  <c r="AW20" i="64"/>
  <c r="AG20" i="64"/>
  <c r="AN28" i="64"/>
  <c r="AW27" i="64"/>
  <c r="AG27" i="64"/>
  <c r="AI25" i="64"/>
  <c r="AR24" i="64"/>
  <c r="AB24" i="64"/>
  <c r="AK23" i="64"/>
  <c r="AT22" i="64"/>
  <c r="AD22" i="64"/>
  <c r="AQ21" i="64"/>
  <c r="AA21" i="64"/>
  <c r="AJ20" i="64"/>
  <c r="AD21" i="64"/>
  <c r="AT20" i="64"/>
  <c r="AE28" i="64"/>
  <c r="AK25" i="64"/>
  <c r="AL27" i="64"/>
  <c r="AE26" i="64"/>
  <c r="AF24" i="64"/>
  <c r="AE21" i="64"/>
  <c r="AN20" i="64"/>
  <c r="AE20" i="64"/>
  <c r="AM28" i="64"/>
  <c r="AV27" i="64"/>
  <c r="AF27" i="64"/>
  <c r="AO26" i="64"/>
  <c r="AX25" i="64"/>
  <c r="AL25" i="64"/>
  <c r="AQ24" i="64"/>
  <c r="AA24" i="64"/>
  <c r="AJ23" i="64"/>
  <c r="AS22" i="64"/>
  <c r="AC22" i="64"/>
  <c r="AU20" i="64"/>
  <c r="AX28" i="64"/>
  <c r="AH28" i="64"/>
  <c r="AQ27" i="64"/>
  <c r="AA27" i="64"/>
  <c r="AJ26" i="64"/>
  <c r="AS25" i="64"/>
  <c r="AC25" i="64"/>
  <c r="AI23" i="64"/>
  <c r="AR22" i="64"/>
  <c r="AB22" i="64"/>
  <c r="AP29" i="64"/>
  <c r="AK28" i="64"/>
  <c r="AT27" i="64"/>
  <c r="AD27" i="64"/>
  <c r="AM26" i="64"/>
  <c r="AV25" i="64"/>
  <c r="AF25" i="64"/>
  <c r="AO24" i="64"/>
  <c r="AX23" i="64"/>
  <c r="AH23" i="64"/>
  <c r="AQ22" i="64"/>
  <c r="AA22" i="64"/>
  <c r="AJ21" i="64"/>
  <c r="AS20" i="64"/>
  <c r="AC20" i="64"/>
  <c r="AJ28" i="64"/>
  <c r="AS27" i="64"/>
  <c r="AC27" i="64"/>
  <c r="AL26" i="64"/>
  <c r="AU25" i="64"/>
  <c r="AE25" i="64"/>
  <c r="AN24" i="64"/>
  <c r="AW23" i="64"/>
  <c r="AG23" i="64"/>
  <c r="AM21" i="64"/>
  <c r="AV20" i="64"/>
  <c r="AF20" i="64"/>
  <c r="AQ20" i="64"/>
  <c r="AH20" i="64"/>
  <c r="AK21" i="64"/>
  <c r="AU26" i="64"/>
  <c r="AK27" i="64"/>
  <c r="AI28" i="64"/>
  <c r="AR27" i="64"/>
  <c r="AB27" i="64"/>
  <c r="AK26" i="64"/>
  <c r="AH25" i="64"/>
  <c r="AM24" i="64"/>
  <c r="AV23" i="64"/>
  <c r="AF23" i="64"/>
  <c r="AO22" i="64"/>
  <c r="AX21" i="64"/>
  <c r="AL21" i="64"/>
  <c r="AI20" i="64"/>
  <c r="AO21" i="64"/>
  <c r="AT28" i="64"/>
  <c r="AD28" i="64"/>
  <c r="AM27" i="64"/>
  <c r="AV26" i="64"/>
  <c r="AF26" i="64"/>
  <c r="AO25" i="64"/>
  <c r="AX24" i="64"/>
  <c r="AL24" i="64"/>
  <c r="AS21" i="64"/>
  <c r="AW28" i="64"/>
  <c r="AI26" i="64"/>
  <c r="AR25" i="64"/>
  <c r="AB25" i="64"/>
  <c r="AD23" i="64"/>
  <c r="AM22" i="64"/>
  <c r="AV21" i="64"/>
  <c r="AF21" i="64"/>
  <c r="AO20" i="64"/>
  <c r="AX26" i="64"/>
  <c r="AW26" i="66"/>
  <c r="AS26" i="66"/>
  <c r="AO26" i="66"/>
  <c r="AB26" i="66"/>
  <c r="AY26" i="66"/>
  <c r="AU26" i="66"/>
  <c r="AQ26" i="66"/>
  <c r="AM26" i="66"/>
  <c r="AI26" i="66"/>
  <c r="AE26" i="66"/>
  <c r="AK26" i="66"/>
  <c r="AG26" i="66"/>
  <c r="AC26" i="66"/>
  <c r="AV21" i="66"/>
  <c r="AR21" i="66"/>
  <c r="AN21" i="66"/>
  <c r="AJ21" i="66"/>
  <c r="AF21" i="66"/>
  <c r="AW21" i="66"/>
  <c r="AS21" i="66"/>
  <c r="AO21" i="66"/>
  <c r="AK21" i="66"/>
  <c r="AG21" i="66"/>
  <c r="AC21" i="66"/>
  <c r="AR7" i="66"/>
  <c r="AF7" i="66"/>
  <c r="AX26" i="66"/>
  <c r="AT26" i="66"/>
  <c r="AP26" i="66"/>
  <c r="AL26" i="66"/>
  <c r="AH26" i="66"/>
  <c r="AD26" i="66"/>
  <c r="AX7" i="66"/>
  <c r="D6" i="105" s="1"/>
  <c r="AT7" i="66"/>
  <c r="AP7" i="66"/>
  <c r="AL7" i="66"/>
  <c r="AH7" i="66"/>
  <c r="AD7" i="66"/>
  <c r="AY7" i="66"/>
  <c r="AU7" i="66"/>
  <c r="AQ7" i="66"/>
  <c r="AM7" i="66"/>
  <c r="AI7" i="66"/>
  <c r="AE7" i="66"/>
  <c r="AN7" i="66"/>
  <c r="AB21" i="66"/>
  <c r="AY21" i="66"/>
  <c r="AU21" i="66"/>
  <c r="AQ21" i="66"/>
  <c r="AM21" i="66"/>
  <c r="AI21" i="66"/>
  <c r="AE21" i="66"/>
  <c r="AV7" i="66"/>
  <c r="AJ7" i="66"/>
  <c r="AB7" i="66"/>
  <c r="AV26" i="66"/>
  <c r="AR26" i="66"/>
  <c r="AN26" i="66"/>
  <c r="AJ26" i="66"/>
  <c r="AF26" i="66"/>
  <c r="AX21" i="66"/>
  <c r="D7" i="105" s="1"/>
  <c r="AT21" i="66"/>
  <c r="AP21" i="66"/>
  <c r="AL21" i="66"/>
  <c r="AH21" i="66"/>
  <c r="AD21" i="66"/>
  <c r="AW7" i="66"/>
  <c r="AS7" i="66"/>
  <c r="AO7" i="66"/>
  <c r="AK7" i="66"/>
  <c r="AG7" i="66"/>
  <c r="AC7" i="66"/>
  <c r="AK5" i="66" l="1"/>
  <c r="BE63" i="64"/>
  <c r="BD63" i="64"/>
  <c r="BC63" i="64"/>
  <c r="BB63" i="64"/>
  <c r="BA63" i="64"/>
  <c r="AD29" i="64"/>
  <c r="AG5" i="66"/>
  <c r="AA29" i="64"/>
  <c r="AM5" i="66"/>
  <c r="AS5" i="66"/>
  <c r="AB29" i="64"/>
  <c r="AX29" i="64"/>
  <c r="AO5" i="66"/>
  <c r="AS29" i="64"/>
  <c r="AU29" i="64"/>
  <c r="AM29" i="64"/>
  <c r="AW29" i="64"/>
  <c r="AI5" i="66"/>
  <c r="AW5" i="66"/>
  <c r="AT29" i="64"/>
  <c r="AY29" i="64"/>
  <c r="AR29" i="64"/>
  <c r="AC5" i="66"/>
  <c r="AH29" i="64"/>
  <c r="AE29" i="64"/>
  <c r="AO29" i="64"/>
  <c r="AQ29" i="64"/>
  <c r="AN29" i="64"/>
  <c r="AK29" i="64"/>
  <c r="AV29" i="64"/>
  <c r="AL29" i="64"/>
  <c r="AI29" i="64"/>
  <c r="AJ5" i="66"/>
  <c r="AB5" i="66"/>
  <c r="AT5" i="66"/>
  <c r="AF29" i="64"/>
  <c r="AC29" i="64"/>
  <c r="AJ29" i="64"/>
  <c r="AG29" i="64"/>
  <c r="AF5" i="66"/>
  <c r="AN5" i="66"/>
  <c r="AH5" i="66"/>
  <c r="AP5" i="66"/>
  <c r="AY5" i="66"/>
  <c r="AX5" i="66"/>
  <c r="AQ5" i="66"/>
  <c r="AE5" i="66"/>
  <c r="AD5" i="66"/>
  <c r="AR5" i="66"/>
  <c r="AL5" i="66"/>
  <c r="AA7" i="66"/>
  <c r="AV5" i="66"/>
  <c r="AU5" i="66"/>
  <c r="AB30" i="66"/>
  <c r="AC30" i="66"/>
  <c r="AD30" i="66"/>
  <c r="AE30" i="66"/>
  <c r="AF30" i="66"/>
  <c r="AG30" i="66"/>
  <c r="AH30" i="66"/>
  <c r="AI30" i="66"/>
  <c r="AJ30" i="66"/>
  <c r="AK30" i="66"/>
  <c r="AL30" i="66"/>
  <c r="AM30" i="66"/>
  <c r="AN30" i="66"/>
  <c r="AO30" i="66"/>
  <c r="AP30" i="66"/>
  <c r="AQ30" i="66"/>
  <c r="AR30" i="66"/>
  <c r="AS30" i="66"/>
  <c r="AT30" i="66"/>
  <c r="AU30" i="66"/>
  <c r="AV30" i="66"/>
  <c r="AW30" i="66"/>
  <c r="AX30" i="66"/>
  <c r="D10" i="105" s="1"/>
  <c r="AY30" i="66"/>
  <c r="AA32" i="66"/>
  <c r="AP26" i="65" l="1"/>
  <c r="AL26" i="65"/>
  <c r="AH26" i="65"/>
  <c r="AD26" i="65"/>
  <c r="AT12" i="65"/>
  <c r="AH12" i="65"/>
  <c r="AP31" i="65"/>
  <c r="AD31" i="65"/>
  <c r="AW31" i="66"/>
  <c r="AW32" i="66"/>
  <c r="AK31" i="66"/>
  <c r="AK29" i="66" s="1"/>
  <c r="AK32" i="66"/>
  <c r="AC31" i="66"/>
  <c r="AC29" i="66" s="1"/>
  <c r="AC32" i="66"/>
  <c r="AX6" i="65"/>
  <c r="C5" i="105" s="1"/>
  <c r="AT6" i="65"/>
  <c r="AP6" i="65"/>
  <c r="AL6" i="65"/>
  <c r="AH6" i="65"/>
  <c r="AD6" i="65"/>
  <c r="AW12" i="65"/>
  <c r="AS12" i="65"/>
  <c r="AO12" i="65"/>
  <c r="AK12" i="65"/>
  <c r="AG12" i="65"/>
  <c r="AC12" i="65"/>
  <c r="AO26" i="65"/>
  <c r="AK26" i="65"/>
  <c r="AG26" i="65"/>
  <c r="AC26" i="65"/>
  <c r="AO31" i="65"/>
  <c r="AK31" i="65"/>
  <c r="AG31" i="65"/>
  <c r="AC31" i="65"/>
  <c r="AB31" i="65"/>
  <c r="AB26" i="65"/>
  <c r="AV31" i="66"/>
  <c r="AV29" i="66" s="1"/>
  <c r="AV32" i="66"/>
  <c r="AR31" i="66"/>
  <c r="AR29" i="66" s="1"/>
  <c r="AR32" i="66"/>
  <c r="AN31" i="66"/>
  <c r="AN29" i="66" s="1"/>
  <c r="AN32" i="66"/>
  <c r="AJ31" i="66"/>
  <c r="AJ29" i="66" s="1"/>
  <c r="AJ32" i="66"/>
  <c r="AF31" i="66"/>
  <c r="AF29" i="66" s="1"/>
  <c r="AF32" i="66"/>
  <c r="AB31" i="66"/>
  <c r="AB29" i="66" s="1"/>
  <c r="AB32" i="66"/>
  <c r="AX12" i="65"/>
  <c r="C6" i="105" s="1"/>
  <c r="AL12" i="65"/>
  <c r="AH31" i="65"/>
  <c r="AS31" i="66"/>
  <c r="AS29" i="66" s="1"/>
  <c r="AS32" i="66"/>
  <c r="AG31" i="66"/>
  <c r="AG29" i="66" s="1"/>
  <c r="AG32" i="66"/>
  <c r="AV12" i="65"/>
  <c r="AR12" i="65"/>
  <c r="AN12" i="65"/>
  <c r="AJ12" i="65"/>
  <c r="AF12" i="65"/>
  <c r="AR26" i="65"/>
  <c r="AN26" i="65"/>
  <c r="AJ26" i="65"/>
  <c r="AF26" i="65"/>
  <c r="AR31" i="65"/>
  <c r="AN31" i="65"/>
  <c r="AJ31" i="65"/>
  <c r="AF31" i="65"/>
  <c r="AB12" i="65"/>
  <c r="AY31" i="66"/>
  <c r="AY29" i="66" s="1"/>
  <c r="AY32" i="66"/>
  <c r="AU31" i="66"/>
  <c r="AU29" i="66" s="1"/>
  <c r="AU32" i="66"/>
  <c r="AQ31" i="66"/>
  <c r="AQ29" i="66" s="1"/>
  <c r="AQ32" i="66"/>
  <c r="AM31" i="66"/>
  <c r="AM29" i="66" s="1"/>
  <c r="AM32" i="66"/>
  <c r="AI31" i="66"/>
  <c r="AI29" i="66" s="1"/>
  <c r="AI32" i="66"/>
  <c r="AE31" i="66"/>
  <c r="AE29" i="66" s="1"/>
  <c r="AE32" i="66"/>
  <c r="AP12" i="65"/>
  <c r="AD12" i="65"/>
  <c r="AL31" i="65"/>
  <c r="AO31" i="66"/>
  <c r="AO29" i="66" s="1"/>
  <c r="AO32" i="66"/>
  <c r="AW29" i="66"/>
  <c r="AA31" i="66"/>
  <c r="AV6" i="65"/>
  <c r="AN6" i="65"/>
  <c r="AF6" i="65"/>
  <c r="AY12" i="65"/>
  <c r="AU12" i="65"/>
  <c r="AQ12" i="65"/>
  <c r="AM12" i="65"/>
  <c r="AI12" i="65"/>
  <c r="AE12" i="65"/>
  <c r="AQ26" i="65"/>
  <c r="AM26" i="65"/>
  <c r="AI26" i="65"/>
  <c r="AE26" i="65"/>
  <c r="AQ31" i="65"/>
  <c r="AM31" i="65"/>
  <c r="AI31" i="65"/>
  <c r="AE31" i="65"/>
  <c r="AX31" i="66"/>
  <c r="D11" i="105" s="1"/>
  <c r="AX32" i="66"/>
  <c r="AT31" i="66"/>
  <c r="AT29" i="66" s="1"/>
  <c r="AT32" i="66"/>
  <c r="AP31" i="66"/>
  <c r="AP29" i="66" s="1"/>
  <c r="AP32" i="66"/>
  <c r="AL31" i="66"/>
  <c r="AL29" i="66" s="1"/>
  <c r="AL32" i="66"/>
  <c r="AH31" i="66"/>
  <c r="AH29" i="66" s="1"/>
  <c r="AH32" i="66"/>
  <c r="AD31" i="66"/>
  <c r="AD29" i="66" s="1"/>
  <c r="AD32" i="66"/>
  <c r="AX29" i="66"/>
  <c r="AR6" i="65"/>
  <c r="AJ6" i="65"/>
  <c r="AB6" i="65"/>
  <c r="AW6" i="65"/>
  <c r="AS6" i="65"/>
  <c r="AO6" i="65"/>
  <c r="AK6" i="65"/>
  <c r="AG6" i="65"/>
  <c r="AC6" i="65"/>
  <c r="AY6" i="65"/>
  <c r="AU6" i="65"/>
  <c r="AQ6" i="65"/>
  <c r="AM6" i="65"/>
  <c r="AI6" i="65"/>
  <c r="AE6" i="65"/>
  <c r="AA12" i="65"/>
  <c r="D13" i="105" l="1"/>
  <c r="AB5" i="65"/>
  <c r="AA34" i="65"/>
  <c r="AA6" i="65"/>
  <c r="AB34" i="65"/>
  <c r="Z12" i="74"/>
  <c r="BE15" i="66"/>
  <c r="BD15" i="66"/>
  <c r="BC15" i="66"/>
  <c r="BB15" i="66"/>
  <c r="BA15" i="66"/>
  <c r="BE9" i="64"/>
  <c r="BE23" i="64" s="1"/>
  <c r="BD9" i="64"/>
  <c r="BD23" i="64" s="1"/>
  <c r="BC9" i="64"/>
  <c r="BC23" i="64" s="1"/>
  <c r="BB9" i="64"/>
  <c r="BB23" i="64" s="1"/>
  <c r="BA9" i="64"/>
  <c r="BA23" i="64" s="1"/>
  <c r="BE8" i="64"/>
  <c r="BE22" i="64" s="1"/>
  <c r="BD8" i="64"/>
  <c r="BC8" i="64"/>
  <c r="BB8" i="64"/>
  <c r="BA8" i="64"/>
  <c r="BE7" i="64"/>
  <c r="BE21" i="64" s="1"/>
  <c r="BE6" i="64"/>
  <c r="BE5" i="64"/>
  <c r="BD5" i="64"/>
  <c r="BC5" i="64"/>
  <c r="BB5" i="64"/>
  <c r="BA5" i="64"/>
  <c r="F12" i="105" l="1"/>
  <c r="E5" i="104"/>
  <c r="F5" i="105"/>
  <c r="F8" i="105"/>
  <c r="F9" i="105"/>
  <c r="F7" i="105"/>
  <c r="F6" i="105"/>
  <c r="F10" i="105"/>
  <c r="F11" i="105"/>
  <c r="BC14" i="64"/>
  <c r="BC28" i="64" s="1"/>
  <c r="BC22" i="64"/>
  <c r="AZ14" i="64"/>
  <c r="AZ65" i="64" s="1"/>
  <c r="BD14" i="64"/>
  <c r="BD28" i="64" s="1"/>
  <c r="BD22" i="64"/>
  <c r="BA14" i="64"/>
  <c r="BA28" i="64" s="1"/>
  <c r="BA22" i="64"/>
  <c r="BE14" i="64"/>
  <c r="BE28" i="64" s="1"/>
  <c r="BE20" i="64"/>
  <c r="BB14" i="64"/>
  <c r="BB28" i="64" s="1"/>
  <c r="BB22" i="64"/>
  <c r="E2" i="104" l="1"/>
  <c r="AZ21" i="64"/>
  <c r="AZ25" i="64"/>
  <c r="AZ23" i="64"/>
  <c r="AZ22" i="64"/>
  <c r="AZ28" i="64"/>
  <c r="BH28" i="64" s="1"/>
  <c r="AZ26" i="64"/>
  <c r="AZ24" i="64"/>
  <c r="AZ20" i="64"/>
  <c r="AZ27" i="64"/>
  <c r="BH27" i="64" s="1"/>
  <c r="AZ77" i="64"/>
  <c r="BA55" i="76"/>
  <c r="BB55" i="76"/>
  <c r="BC55" i="76"/>
  <c r="BD55" i="76"/>
  <c r="BE55" i="76"/>
  <c r="BA56" i="76"/>
  <c r="BB56" i="76"/>
  <c r="BC56" i="76"/>
  <c r="BD56" i="76"/>
  <c r="BE56" i="76"/>
  <c r="BA57" i="76"/>
  <c r="BB57" i="76"/>
  <c r="BC57" i="76"/>
  <c r="BD57" i="76"/>
  <c r="BE57" i="76"/>
  <c r="BA58" i="76"/>
  <c r="BB58" i="76"/>
  <c r="BC58" i="76"/>
  <c r="BD58" i="76"/>
  <c r="BE58" i="76"/>
  <c r="AY65" i="74"/>
  <c r="AY46" i="66"/>
  <c r="AY50" i="66"/>
  <c r="AY49" i="66"/>
  <c r="BA51" i="65"/>
  <c r="BD51" i="65"/>
  <c r="BE51" i="65"/>
  <c r="AY50" i="65"/>
  <c r="BA50" i="65"/>
  <c r="BB50" i="65"/>
  <c r="BC50" i="65"/>
  <c r="BD50" i="65"/>
  <c r="BE50" i="65"/>
  <c r="AY34" i="65"/>
  <c r="BA52" i="65"/>
  <c r="BC52" i="65"/>
  <c r="BD52" i="65"/>
  <c r="BE52" i="65"/>
  <c r="BB53" i="65"/>
  <c r="BC53" i="65"/>
  <c r="BD34" i="65"/>
  <c r="BA54" i="65"/>
  <c r="BA90" i="65" s="1"/>
  <c r="BB54" i="65"/>
  <c r="BB90" i="65" s="1"/>
  <c r="BC54" i="65"/>
  <c r="BC90" i="65" s="1"/>
  <c r="BD54" i="65"/>
  <c r="BD90" i="65" s="1"/>
  <c r="BE54" i="65"/>
  <c r="BE90" i="65" s="1"/>
  <c r="AZ98" i="65" l="1"/>
  <c r="BH24" i="64"/>
  <c r="BH26" i="64"/>
  <c r="BH23" i="64"/>
  <c r="BH25" i="64"/>
  <c r="BH22" i="64"/>
  <c r="AZ29" i="64"/>
  <c r="AY53" i="66"/>
  <c r="AY52" i="74"/>
  <c r="AY57" i="76"/>
  <c r="BC31" i="65"/>
  <c r="AY31" i="65"/>
  <c r="BE6" i="65"/>
  <c r="BE47" i="65" s="1"/>
  <c r="BA6" i="65"/>
  <c r="BA47" i="65" s="1"/>
  <c r="AY52" i="65"/>
  <c r="BB31" i="65"/>
  <c r="BE26" i="65"/>
  <c r="BE49" i="65" s="1"/>
  <c r="BA26" i="65"/>
  <c r="BA49" i="65" s="1"/>
  <c r="BD26" i="65"/>
  <c r="BD49" i="65" s="1"/>
  <c r="BB26" i="65"/>
  <c r="BB49" i="65" s="1"/>
  <c r="BD53" i="65"/>
  <c r="BB51" i="65"/>
  <c r="BE34" i="65"/>
  <c r="BA34" i="65"/>
  <c r="BC34" i="65"/>
  <c r="AY68" i="74"/>
  <c r="AY64" i="74"/>
  <c r="BB34" i="65"/>
  <c r="BD31" i="65"/>
  <c r="BA31" i="65"/>
  <c r="BC26" i="65"/>
  <c r="BC49" i="65" s="1"/>
  <c r="AY26" i="65"/>
  <c r="BE53" i="65"/>
  <c r="BA53" i="65"/>
  <c r="BC51" i="65"/>
  <c r="AY51" i="65"/>
  <c r="AY55" i="74"/>
  <c r="AY56" i="74"/>
  <c r="AY10" i="76"/>
  <c r="AY55" i="76"/>
  <c r="BD12" i="65"/>
  <c r="BB12" i="65"/>
  <c r="BB48" i="65" s="1"/>
  <c r="BE31" i="65"/>
  <c r="BC6" i="65"/>
  <c r="BC47" i="65" s="1"/>
  <c r="BB6" i="65"/>
  <c r="BB47" i="65" s="1"/>
  <c r="BD6" i="65"/>
  <c r="BD47" i="65" s="1"/>
  <c r="BB52" i="65"/>
  <c r="AY58" i="76"/>
  <c r="AY54" i="74"/>
  <c r="AY67" i="74"/>
  <c r="AY53" i="74"/>
  <c r="AY66" i="74"/>
  <c r="AY56" i="76"/>
  <c r="BC12" i="65"/>
  <c r="BE12" i="65"/>
  <c r="BA12" i="65"/>
  <c r="BA10" i="76"/>
  <c r="BB10" i="76"/>
  <c r="BC10" i="76"/>
  <c r="BD10" i="76"/>
  <c r="BE10" i="76"/>
  <c r="AD51" i="66"/>
  <c r="AG51" i="66"/>
  <c r="AH52" i="65"/>
  <c r="AS51" i="66"/>
  <c r="AT52" i="65"/>
  <c r="AE53" i="66"/>
  <c r="AH53" i="66"/>
  <c r="AK53" i="66"/>
  <c r="AM53" i="66"/>
  <c r="AQ53" i="66"/>
  <c r="AS53" i="66"/>
  <c r="AU53" i="66"/>
  <c r="AW53" i="66"/>
  <c r="AX53" i="66"/>
  <c r="Z89" i="66" s="1"/>
  <c r="BE69" i="76"/>
  <c r="BD69" i="76"/>
  <c r="BC69" i="76"/>
  <c r="BB69" i="76"/>
  <c r="BA69" i="76"/>
  <c r="BE68" i="76"/>
  <c r="BD68" i="76"/>
  <c r="BC68" i="76"/>
  <c r="BB68" i="76"/>
  <c r="BA68" i="76"/>
  <c r="AY68" i="76"/>
  <c r="BE67" i="76"/>
  <c r="BD67" i="76"/>
  <c r="BC67" i="76"/>
  <c r="BB67" i="76"/>
  <c r="BA67" i="76"/>
  <c r="AY67" i="76"/>
  <c r="BE66" i="76"/>
  <c r="BD66" i="76"/>
  <c r="BC66" i="76"/>
  <c r="BB66" i="76"/>
  <c r="BA66" i="76"/>
  <c r="AY66" i="76"/>
  <c r="Z13" i="74"/>
  <c r="AW66" i="74"/>
  <c r="AV66" i="74"/>
  <c r="AS66" i="74"/>
  <c r="AK66" i="74"/>
  <c r="AI66" i="74"/>
  <c r="AH66" i="74"/>
  <c r="AG66" i="74"/>
  <c r="AF54" i="74"/>
  <c r="AX53" i="74"/>
  <c r="AU65" i="74"/>
  <c r="AQ65" i="74"/>
  <c r="AO65" i="74"/>
  <c r="AN65" i="74"/>
  <c r="AK65" i="74"/>
  <c r="AG65" i="74"/>
  <c r="AC65" i="74"/>
  <c r="AB65" i="74"/>
  <c r="AX64" i="74"/>
  <c r="AK64" i="74"/>
  <c r="AI64" i="74"/>
  <c r="AH52" i="74"/>
  <c r="AG64" i="74"/>
  <c r="AB64" i="74"/>
  <c r="Z25" i="74"/>
  <c r="AS67" i="74"/>
  <c r="AR55" i="74"/>
  <c r="AP67" i="74"/>
  <c r="AN67" i="74"/>
  <c r="AK67" i="74"/>
  <c r="AG67" i="74"/>
  <c r="AC55" i="74"/>
  <c r="Z39" i="64"/>
  <c r="BA74" i="64"/>
  <c r="AS74" i="64"/>
  <c r="BE73" i="64"/>
  <c r="BD73" i="64"/>
  <c r="BB73" i="64"/>
  <c r="AV73" i="64"/>
  <c r="AN66" i="74"/>
  <c r="AJ66" i="74"/>
  <c r="AF66" i="74"/>
  <c r="AB66" i="74"/>
  <c r="AV65" i="74"/>
  <c r="AJ65" i="74"/>
  <c r="AF65" i="74"/>
  <c r="AV64" i="74"/>
  <c r="AW67" i="74"/>
  <c r="AR67" i="74"/>
  <c r="AJ67" i="74"/>
  <c r="AH67" i="74"/>
  <c r="AF67" i="74"/>
  <c r="AB67" i="74"/>
  <c r="BE29" i="66"/>
  <c r="BD29" i="66"/>
  <c r="BC29" i="66"/>
  <c r="BB29" i="66"/>
  <c r="BA29" i="66"/>
  <c r="AU51" i="66"/>
  <c r="C10" i="103"/>
  <c r="AL51" i="66"/>
  <c r="AH51" i="66"/>
  <c r="AB52" i="65"/>
  <c r="BE72" i="64"/>
  <c r="BB70" i="64"/>
  <c r="AB34" i="76"/>
  <c r="AC34" i="76" s="1"/>
  <c r="AD34" i="76" s="1"/>
  <c r="AE34" i="76" s="1"/>
  <c r="AF34" i="76" s="1"/>
  <c r="AG34" i="76" s="1"/>
  <c r="AH34" i="76" s="1"/>
  <c r="AI34" i="76" s="1"/>
  <c r="AJ34" i="76" s="1"/>
  <c r="AK34" i="76" s="1"/>
  <c r="AL34" i="76" s="1"/>
  <c r="AM34" i="76" s="1"/>
  <c r="AN34" i="76" s="1"/>
  <c r="AO34" i="76" s="1"/>
  <c r="AP34" i="76" s="1"/>
  <c r="AQ34" i="76" s="1"/>
  <c r="AR34" i="76" s="1"/>
  <c r="AB24" i="76"/>
  <c r="AC24" i="76" s="1"/>
  <c r="AD24" i="76" s="1"/>
  <c r="AE24" i="76" s="1"/>
  <c r="AF24" i="76" s="1"/>
  <c r="AG24" i="76" s="1"/>
  <c r="AH24" i="76" s="1"/>
  <c r="AI24" i="76" s="1"/>
  <c r="AJ24" i="76" s="1"/>
  <c r="AK24" i="76" s="1"/>
  <c r="AL24" i="76" s="1"/>
  <c r="AM24" i="76" s="1"/>
  <c r="AN24" i="76" s="1"/>
  <c r="AO24" i="76" s="1"/>
  <c r="AP24" i="76" s="1"/>
  <c r="AQ24" i="76" s="1"/>
  <c r="AR24" i="76" s="1"/>
  <c r="AS65" i="74"/>
  <c r="AB33" i="74"/>
  <c r="AC33" i="74"/>
  <c r="AD33" i="74" s="1"/>
  <c r="AE33" i="74" s="1"/>
  <c r="AF33" i="74" s="1"/>
  <c r="AG33" i="74" s="1"/>
  <c r="AH33" i="74" s="1"/>
  <c r="AI33" i="74" s="1"/>
  <c r="AJ33" i="74" s="1"/>
  <c r="AK33" i="74" s="1"/>
  <c r="AL33" i="74" s="1"/>
  <c r="AM33" i="74" s="1"/>
  <c r="AN33" i="74" s="1"/>
  <c r="AO33" i="74" s="1"/>
  <c r="AP33" i="74" s="1"/>
  <c r="AQ33" i="74" s="1"/>
  <c r="AR33" i="74" s="1"/>
  <c r="AD67" i="74"/>
  <c r="AE67" i="74"/>
  <c r="Z37" i="74"/>
  <c r="AT67" i="74"/>
  <c r="AV67" i="74"/>
  <c r="AC64" i="74"/>
  <c r="AE64" i="74"/>
  <c r="AS64" i="74"/>
  <c r="AT64" i="74"/>
  <c r="AU64" i="74"/>
  <c r="AE65" i="74"/>
  <c r="AH65" i="74"/>
  <c r="AI65" i="74"/>
  <c r="AL65" i="74"/>
  <c r="AM65" i="74"/>
  <c r="AT65" i="74"/>
  <c r="AE66" i="74"/>
  <c r="AL66" i="74"/>
  <c r="AQ66" i="74"/>
  <c r="AT66" i="74"/>
  <c r="AU66" i="74"/>
  <c r="AZ46" i="66"/>
  <c r="BA46" i="66"/>
  <c r="BB46" i="66"/>
  <c r="BB94" i="66" s="1"/>
  <c r="BC46" i="66"/>
  <c r="BD46" i="66"/>
  <c r="BE46" i="66"/>
  <c r="BE94" i="66"/>
  <c r="AZ47" i="66"/>
  <c r="BA47" i="66"/>
  <c r="BB47" i="66"/>
  <c r="BC47" i="66"/>
  <c r="BD47" i="66"/>
  <c r="BE47" i="66"/>
  <c r="AZ48" i="66"/>
  <c r="BA48" i="66"/>
  <c r="BB48" i="66"/>
  <c r="BC48" i="66"/>
  <c r="BD48" i="66"/>
  <c r="BE48" i="66"/>
  <c r="BE96" i="66" s="1"/>
  <c r="AZ49" i="66"/>
  <c r="BA49" i="66"/>
  <c r="BB49" i="66"/>
  <c r="BC49" i="66"/>
  <c r="BD49" i="66"/>
  <c r="BE49" i="66"/>
  <c r="AZ50" i="66"/>
  <c r="BA50" i="66"/>
  <c r="BB50" i="66"/>
  <c r="BC50" i="66"/>
  <c r="BD50" i="66"/>
  <c r="BE50" i="66"/>
  <c r="BE98" i="66" s="1"/>
  <c r="AZ51" i="66"/>
  <c r="BA51" i="66"/>
  <c r="BB51" i="66"/>
  <c r="BC51" i="66"/>
  <c r="BC99" i="66" s="1"/>
  <c r="BD51" i="66"/>
  <c r="BE51" i="66"/>
  <c r="AZ52" i="66"/>
  <c r="BA52" i="66"/>
  <c r="BB52" i="66"/>
  <c r="BC52" i="66"/>
  <c r="BD52" i="66"/>
  <c r="BE52" i="66"/>
  <c r="BE100" i="66" s="1"/>
  <c r="BA53" i="66"/>
  <c r="BB53" i="66"/>
  <c r="BB101" i="66" s="1"/>
  <c r="BC53" i="66"/>
  <c r="BD53" i="66"/>
  <c r="BE53" i="66"/>
  <c r="BE102" i="66"/>
  <c r="BD102" i="66"/>
  <c r="BC102" i="66"/>
  <c r="BB102" i="66"/>
  <c r="BB99" i="66"/>
  <c r="BA96" i="66"/>
  <c r="AY93" i="66"/>
  <c r="AZ93" i="66" s="1"/>
  <c r="BA93" i="66" s="1"/>
  <c r="BB93" i="66" s="1"/>
  <c r="BC93" i="66" s="1"/>
  <c r="BD93" i="66" s="1"/>
  <c r="BE93" i="66" s="1"/>
  <c r="AB93" i="66"/>
  <c r="AC93" i="66" s="1"/>
  <c r="AD93" i="66" s="1"/>
  <c r="AE93" i="66" s="1"/>
  <c r="AF93" i="66" s="1"/>
  <c r="AG93" i="66" s="1"/>
  <c r="AH93" i="66" s="1"/>
  <c r="AI93" i="66" s="1"/>
  <c r="AJ93" i="66" s="1"/>
  <c r="AK93" i="66" s="1"/>
  <c r="AL93" i="66" s="1"/>
  <c r="AM93" i="66" s="1"/>
  <c r="AN93" i="66" s="1"/>
  <c r="AO93" i="66" s="1"/>
  <c r="AP93" i="66" s="1"/>
  <c r="AQ93" i="66" s="1"/>
  <c r="AR93" i="66" s="1"/>
  <c r="AY69" i="66"/>
  <c r="AZ69" i="66" s="1"/>
  <c r="BA69" i="66" s="1"/>
  <c r="BB69" i="66" s="1"/>
  <c r="BC69" i="66" s="1"/>
  <c r="BD69" i="66" s="1"/>
  <c r="BE69" i="66" s="1"/>
  <c r="AB69" i="66"/>
  <c r="AC69" i="66" s="1"/>
  <c r="AD69" i="66" s="1"/>
  <c r="AE69" i="66" s="1"/>
  <c r="AF69" i="66" s="1"/>
  <c r="AG69" i="66" s="1"/>
  <c r="AH69" i="66" s="1"/>
  <c r="AI69" i="66" s="1"/>
  <c r="AJ69" i="66" s="1"/>
  <c r="AK69" i="66" s="1"/>
  <c r="AL69" i="66" s="1"/>
  <c r="AM69" i="66" s="1"/>
  <c r="AN69" i="66" s="1"/>
  <c r="AO69" i="66" s="1"/>
  <c r="AP69" i="66" s="1"/>
  <c r="AQ69" i="66" s="1"/>
  <c r="AR69" i="66" s="1"/>
  <c r="AY57" i="66"/>
  <c r="AZ57" i="66" s="1"/>
  <c r="BA57" i="66" s="1"/>
  <c r="BB57" i="66" s="1"/>
  <c r="BC57" i="66" s="1"/>
  <c r="BD57" i="66" s="1"/>
  <c r="BE57" i="66" s="1"/>
  <c r="AB57" i="66"/>
  <c r="AC57" i="66" s="1"/>
  <c r="AD57" i="66" s="1"/>
  <c r="AE57" i="66" s="1"/>
  <c r="AF57" i="66" s="1"/>
  <c r="AG57" i="66" s="1"/>
  <c r="AH57" i="66" s="1"/>
  <c r="AI57" i="66" s="1"/>
  <c r="AJ57" i="66" s="1"/>
  <c r="AK57" i="66" s="1"/>
  <c r="AL57" i="66" s="1"/>
  <c r="AM57" i="66" s="1"/>
  <c r="AN57" i="66" s="1"/>
  <c r="AO57" i="66" s="1"/>
  <c r="AP57" i="66" s="1"/>
  <c r="AQ57" i="66" s="1"/>
  <c r="AR57" i="66" s="1"/>
  <c r="AY45" i="66"/>
  <c r="AZ45" i="66" s="1"/>
  <c r="BA45" i="66" s="1"/>
  <c r="BB45" i="66" s="1"/>
  <c r="BC45" i="66" s="1"/>
  <c r="BD45" i="66" s="1"/>
  <c r="BE45" i="66" s="1"/>
  <c r="AB45" i="66"/>
  <c r="AC45" i="66" s="1"/>
  <c r="AD45" i="66" s="1"/>
  <c r="AE45" i="66" s="1"/>
  <c r="AF45" i="66" s="1"/>
  <c r="AG45" i="66" s="1"/>
  <c r="AH45" i="66" s="1"/>
  <c r="AI45" i="66" s="1"/>
  <c r="AJ45" i="66" s="1"/>
  <c r="AK45" i="66" s="1"/>
  <c r="AL45" i="66" s="1"/>
  <c r="AM45" i="66" s="1"/>
  <c r="AN45" i="66" s="1"/>
  <c r="AO45" i="66" s="1"/>
  <c r="AP45" i="66" s="1"/>
  <c r="AQ45" i="66" s="1"/>
  <c r="AR45" i="66" s="1"/>
  <c r="AL4" i="66"/>
  <c r="AM4" i="66"/>
  <c r="AN4" i="66" s="1"/>
  <c r="AO4" i="66" s="1"/>
  <c r="AP4" i="66" s="1"/>
  <c r="AQ4" i="66" s="1"/>
  <c r="AR4" i="66" s="1"/>
  <c r="AY70" i="65"/>
  <c r="AB70" i="65"/>
  <c r="AC70" i="65" s="1"/>
  <c r="AD70" i="65" s="1"/>
  <c r="AE70" i="65" s="1"/>
  <c r="AF70" i="65" s="1"/>
  <c r="AG70" i="65" s="1"/>
  <c r="AH70" i="65" s="1"/>
  <c r="AI70" i="65" s="1"/>
  <c r="AJ70" i="65" s="1"/>
  <c r="AK70" i="65" s="1"/>
  <c r="AL70" i="65" s="1"/>
  <c r="AM70" i="65" s="1"/>
  <c r="AN70" i="65" s="1"/>
  <c r="AO70" i="65" s="1"/>
  <c r="AP70" i="65" s="1"/>
  <c r="AQ70" i="65" s="1"/>
  <c r="AR70" i="65" s="1"/>
  <c r="AX52" i="74"/>
  <c r="Z28" i="74"/>
  <c r="BA45" i="64"/>
  <c r="BB45" i="64" s="1"/>
  <c r="BC45" i="64" s="1"/>
  <c r="BD45" i="64" s="1"/>
  <c r="BE45" i="64" s="1"/>
  <c r="AB45" i="64"/>
  <c r="AC45" i="64" s="1"/>
  <c r="AD45" i="64" s="1"/>
  <c r="AE45" i="64" s="1"/>
  <c r="AF45" i="64" s="1"/>
  <c r="AG45" i="64" s="1"/>
  <c r="AH45" i="64" s="1"/>
  <c r="AI45" i="64" s="1"/>
  <c r="AJ45" i="64" s="1"/>
  <c r="AK45" i="64" s="1"/>
  <c r="AL45" i="64" s="1"/>
  <c r="AM45" i="64" s="1"/>
  <c r="AN45" i="64" s="1"/>
  <c r="AO45" i="64" s="1"/>
  <c r="AP45" i="64" s="1"/>
  <c r="AQ45" i="64" s="1"/>
  <c r="AR45" i="64" s="1"/>
  <c r="BC72" i="64"/>
  <c r="AD75" i="64"/>
  <c r="AL75" i="64"/>
  <c r="AZ51" i="64"/>
  <c r="AM52" i="65"/>
  <c r="AD52" i="65"/>
  <c r="AK51" i="66"/>
  <c r="BA98" i="65"/>
  <c r="BB98" i="65"/>
  <c r="BC98" i="65"/>
  <c r="BD98" i="65"/>
  <c r="BE98" i="65"/>
  <c r="BA99" i="65"/>
  <c r="BE99" i="65"/>
  <c r="BA100" i="65"/>
  <c r="BD100" i="65"/>
  <c r="BE100" i="65"/>
  <c r="BC101" i="65"/>
  <c r="BD101" i="65"/>
  <c r="BA102" i="65"/>
  <c r="BB102" i="65"/>
  <c r="BC102" i="65"/>
  <c r="BD102" i="65"/>
  <c r="BE102" i="65"/>
  <c r="AB69" i="64"/>
  <c r="AC69" i="64" s="1"/>
  <c r="AD69" i="64" s="1"/>
  <c r="AE69" i="64" s="1"/>
  <c r="AF69" i="64" s="1"/>
  <c r="AG69" i="64" s="1"/>
  <c r="AH69" i="64" s="1"/>
  <c r="AI69" i="64" s="1"/>
  <c r="AJ69" i="64" s="1"/>
  <c r="AK69" i="64" s="1"/>
  <c r="AL69" i="64" s="1"/>
  <c r="AM69" i="64" s="1"/>
  <c r="AN69" i="64" s="1"/>
  <c r="AO69" i="64" s="1"/>
  <c r="AP69" i="64" s="1"/>
  <c r="AQ69" i="64" s="1"/>
  <c r="AR69" i="64" s="1"/>
  <c r="AB5" i="76"/>
  <c r="AC5" i="76" s="1"/>
  <c r="AD5" i="76" s="1"/>
  <c r="AE5" i="76" s="1"/>
  <c r="AF5" i="76" s="1"/>
  <c r="AG5" i="76" s="1"/>
  <c r="AH5" i="76" s="1"/>
  <c r="AI5" i="76" s="1"/>
  <c r="AJ5" i="76" s="1"/>
  <c r="AK5" i="76" s="1"/>
  <c r="AL5" i="76" s="1"/>
  <c r="AM5" i="76" s="1"/>
  <c r="AN5" i="76" s="1"/>
  <c r="AO5" i="76" s="1"/>
  <c r="AP5" i="76" s="1"/>
  <c r="AQ5" i="76" s="1"/>
  <c r="AR5" i="76" s="1"/>
  <c r="BA5" i="76"/>
  <c r="BB5" i="76" s="1"/>
  <c r="BC5" i="76" s="1"/>
  <c r="BD5" i="76" s="1"/>
  <c r="BE5" i="76" s="1"/>
  <c r="AB14" i="76"/>
  <c r="AC14" i="76" s="1"/>
  <c r="AD14" i="76" s="1"/>
  <c r="AE14" i="76" s="1"/>
  <c r="AF14" i="76" s="1"/>
  <c r="AG14" i="76" s="1"/>
  <c r="AH14" i="76" s="1"/>
  <c r="AI14" i="76" s="1"/>
  <c r="AJ14" i="76" s="1"/>
  <c r="AK14" i="76" s="1"/>
  <c r="AL14" i="76" s="1"/>
  <c r="AM14" i="76" s="1"/>
  <c r="AN14" i="76" s="1"/>
  <c r="AO14" i="76" s="1"/>
  <c r="AP14" i="76" s="1"/>
  <c r="AQ14" i="76" s="1"/>
  <c r="AR14" i="76" s="1"/>
  <c r="AB54" i="76"/>
  <c r="AC54" i="76" s="1"/>
  <c r="AD54" i="76" s="1"/>
  <c r="AE54" i="76" s="1"/>
  <c r="AF54" i="76" s="1"/>
  <c r="AG54" i="76" s="1"/>
  <c r="AH54" i="76" s="1"/>
  <c r="AI54" i="76" s="1"/>
  <c r="AJ54" i="76" s="1"/>
  <c r="AK54" i="76" s="1"/>
  <c r="AL54" i="76" s="1"/>
  <c r="AM54" i="76" s="1"/>
  <c r="AN54" i="76" s="1"/>
  <c r="AO54" i="76" s="1"/>
  <c r="AP54" i="76" s="1"/>
  <c r="AQ54" i="76" s="1"/>
  <c r="AR54" i="76" s="1"/>
  <c r="AB65" i="76"/>
  <c r="AC65" i="76" s="1"/>
  <c r="AD65" i="76" s="1"/>
  <c r="AE65" i="76" s="1"/>
  <c r="AF65" i="76" s="1"/>
  <c r="AG65" i="76" s="1"/>
  <c r="AH65" i="76" s="1"/>
  <c r="AI65" i="76" s="1"/>
  <c r="AJ65" i="76" s="1"/>
  <c r="AK65" i="76" s="1"/>
  <c r="AL65" i="76" s="1"/>
  <c r="AM65" i="76" s="1"/>
  <c r="AN65" i="76" s="1"/>
  <c r="AO65" i="76" s="1"/>
  <c r="AP65" i="76" s="1"/>
  <c r="AQ65" i="76" s="1"/>
  <c r="AR65" i="76" s="1"/>
  <c r="AB5" i="74"/>
  <c r="AC5" i="74" s="1"/>
  <c r="AD5" i="74" s="1"/>
  <c r="AE5" i="74" s="1"/>
  <c r="AF5" i="74" s="1"/>
  <c r="AG5" i="74" s="1"/>
  <c r="AH5" i="74" s="1"/>
  <c r="AI5" i="74" s="1"/>
  <c r="AJ5" i="74" s="1"/>
  <c r="AK5" i="74" s="1"/>
  <c r="AL5" i="74" s="1"/>
  <c r="AM5" i="74" s="1"/>
  <c r="AN5" i="74" s="1"/>
  <c r="AO5" i="74" s="1"/>
  <c r="AP5" i="74" s="1"/>
  <c r="AQ5" i="74" s="1"/>
  <c r="AR5" i="74" s="1"/>
  <c r="AB15" i="74"/>
  <c r="AC15" i="74" s="1"/>
  <c r="AD15" i="74" s="1"/>
  <c r="AE15" i="74" s="1"/>
  <c r="AF15" i="74" s="1"/>
  <c r="AG15" i="74" s="1"/>
  <c r="AH15" i="74" s="1"/>
  <c r="AI15" i="74" s="1"/>
  <c r="AJ15" i="74" s="1"/>
  <c r="AK15" i="74" s="1"/>
  <c r="AL15" i="74" s="1"/>
  <c r="AM15" i="74" s="1"/>
  <c r="AN15" i="74" s="1"/>
  <c r="AO15" i="74" s="1"/>
  <c r="AP15" i="74" s="1"/>
  <c r="AQ15" i="74" s="1"/>
  <c r="AR15" i="74" s="1"/>
  <c r="AB24" i="74"/>
  <c r="AC24" i="74" s="1"/>
  <c r="AD24" i="74" s="1"/>
  <c r="AE24" i="74" s="1"/>
  <c r="AF24" i="74" s="1"/>
  <c r="AG24" i="74" s="1"/>
  <c r="AH24" i="74" s="1"/>
  <c r="AI24" i="74" s="1"/>
  <c r="AJ24" i="74" s="1"/>
  <c r="AK24" i="74" s="1"/>
  <c r="AL24" i="74" s="1"/>
  <c r="AM24" i="74" s="1"/>
  <c r="AN24" i="74" s="1"/>
  <c r="AO24" i="74" s="1"/>
  <c r="AP24" i="74" s="1"/>
  <c r="AQ24" i="74" s="1"/>
  <c r="AR24" i="74" s="1"/>
  <c r="AB51" i="74"/>
  <c r="AC51" i="74" s="1"/>
  <c r="AD51" i="74" s="1"/>
  <c r="AE51" i="74" s="1"/>
  <c r="AF51" i="74" s="1"/>
  <c r="AG51" i="74" s="1"/>
  <c r="AH51" i="74" s="1"/>
  <c r="AI51" i="74" s="1"/>
  <c r="AJ51" i="74" s="1"/>
  <c r="AK51" i="74" s="1"/>
  <c r="AL51" i="74" s="1"/>
  <c r="AM51" i="74" s="1"/>
  <c r="AN51" i="74" s="1"/>
  <c r="AO51" i="74" s="1"/>
  <c r="AP51" i="74" s="1"/>
  <c r="AQ51" i="74" s="1"/>
  <c r="AR51" i="74" s="1"/>
  <c r="AB63" i="74"/>
  <c r="AC63" i="74" s="1"/>
  <c r="AD63" i="74" s="1"/>
  <c r="AE63" i="74" s="1"/>
  <c r="AF63" i="74" s="1"/>
  <c r="AG63" i="74" s="1"/>
  <c r="AH63" i="74" s="1"/>
  <c r="AI63" i="74" s="1"/>
  <c r="AJ63" i="74" s="1"/>
  <c r="AK63" i="74" s="1"/>
  <c r="AL63" i="74" s="1"/>
  <c r="AM63" i="74" s="1"/>
  <c r="AN63" i="74" s="1"/>
  <c r="AO63" i="74" s="1"/>
  <c r="AP63" i="74" s="1"/>
  <c r="AQ63" i="74" s="1"/>
  <c r="AR63" i="74" s="1"/>
  <c r="AB4" i="65"/>
  <c r="AC4" i="65" s="1"/>
  <c r="AD4" i="65" s="1"/>
  <c r="AE4" i="65" s="1"/>
  <c r="AF4" i="65" s="1"/>
  <c r="AG4" i="65" s="1"/>
  <c r="AH4" i="65" s="1"/>
  <c r="AI4" i="65" s="1"/>
  <c r="AJ4" i="65" s="1"/>
  <c r="AK4" i="65" s="1"/>
  <c r="AL4" i="65" s="1"/>
  <c r="AM4" i="65" s="1"/>
  <c r="AN4" i="65" s="1"/>
  <c r="AO4" i="65" s="1"/>
  <c r="AP4" i="65" s="1"/>
  <c r="AQ4" i="65" s="1"/>
  <c r="AR4" i="65" s="1"/>
  <c r="AY4" i="65"/>
  <c r="AB46" i="65"/>
  <c r="AC46" i="65" s="1"/>
  <c r="AD46" i="65" s="1"/>
  <c r="AE46" i="65" s="1"/>
  <c r="AF46" i="65" s="1"/>
  <c r="AG46" i="65" s="1"/>
  <c r="AH46" i="65" s="1"/>
  <c r="AI46" i="65" s="1"/>
  <c r="AJ46" i="65" s="1"/>
  <c r="AK46" i="65" s="1"/>
  <c r="AL46" i="65" s="1"/>
  <c r="AM46" i="65" s="1"/>
  <c r="AN46" i="65" s="1"/>
  <c r="AO46" i="65" s="1"/>
  <c r="AP46" i="65" s="1"/>
  <c r="AQ46" i="65" s="1"/>
  <c r="AR46" i="65" s="1"/>
  <c r="AY46" i="65"/>
  <c r="AB58" i="65"/>
  <c r="AC58" i="65" s="1"/>
  <c r="AD58" i="65" s="1"/>
  <c r="AE58" i="65" s="1"/>
  <c r="AF58" i="65" s="1"/>
  <c r="AG58" i="65" s="1"/>
  <c r="AH58" i="65" s="1"/>
  <c r="AI58" i="65" s="1"/>
  <c r="AJ58" i="65" s="1"/>
  <c r="AK58" i="65" s="1"/>
  <c r="AL58" i="65" s="1"/>
  <c r="AM58" i="65" s="1"/>
  <c r="AN58" i="65" s="1"/>
  <c r="AO58" i="65" s="1"/>
  <c r="AP58" i="65" s="1"/>
  <c r="AQ58" i="65" s="1"/>
  <c r="AR58" i="65" s="1"/>
  <c r="AY58" i="65"/>
  <c r="AB94" i="65"/>
  <c r="AC94" i="65" s="1"/>
  <c r="AD94" i="65" s="1"/>
  <c r="AE94" i="65" s="1"/>
  <c r="AF94" i="65" s="1"/>
  <c r="AG94" i="65" s="1"/>
  <c r="AH94" i="65" s="1"/>
  <c r="AI94" i="65" s="1"/>
  <c r="AJ94" i="65" s="1"/>
  <c r="AK94" i="65" s="1"/>
  <c r="AL94" i="65" s="1"/>
  <c r="AM94" i="65" s="1"/>
  <c r="AN94" i="65" s="1"/>
  <c r="AO94" i="65" s="1"/>
  <c r="AP94" i="65" s="1"/>
  <c r="AQ94" i="65" s="1"/>
  <c r="AR94" i="65" s="1"/>
  <c r="AY94" i="65"/>
  <c r="AL4" i="64"/>
  <c r="AM4" i="64" s="1"/>
  <c r="AN4" i="64" s="1"/>
  <c r="AO4" i="64" s="1"/>
  <c r="AP4" i="64" s="1"/>
  <c r="AQ4" i="64" s="1"/>
  <c r="AR4" i="64" s="1"/>
  <c r="AB33" i="64"/>
  <c r="AC33" i="64" s="1"/>
  <c r="AD33" i="64" s="1"/>
  <c r="AE33" i="64" s="1"/>
  <c r="AF33" i="64" s="1"/>
  <c r="AG33" i="64" s="1"/>
  <c r="AH33" i="64" s="1"/>
  <c r="AI33" i="64" s="1"/>
  <c r="AJ33" i="64" s="1"/>
  <c r="AK33" i="64" s="1"/>
  <c r="AL33" i="64" s="1"/>
  <c r="AM33" i="64" s="1"/>
  <c r="AN33" i="64" s="1"/>
  <c r="AO33" i="64" s="1"/>
  <c r="AP33" i="64" s="1"/>
  <c r="AQ33" i="64" s="1"/>
  <c r="AR33" i="64" s="1"/>
  <c r="BA33" i="64"/>
  <c r="BB33" i="64" s="1"/>
  <c r="BC33" i="64" s="1"/>
  <c r="BD33" i="64" s="1"/>
  <c r="BE33" i="64" s="1"/>
  <c r="AP52" i="65"/>
  <c r="Z76" i="65" s="1"/>
  <c r="AT51" i="66"/>
  <c r="AC52" i="65"/>
  <c r="AC51" i="66"/>
  <c r="AG52" i="65"/>
  <c r="AK52" i="65"/>
  <c r="AS52" i="74"/>
  <c r="BB71" i="64"/>
  <c r="AK54" i="74"/>
  <c r="AV52" i="65"/>
  <c r="AA30" i="66"/>
  <c r="BB75" i="64"/>
  <c r="AO53" i="74"/>
  <c r="AJ53" i="74"/>
  <c r="AX75" i="64"/>
  <c r="AM51" i="66"/>
  <c r="AU54" i="74"/>
  <c r="AK52" i="74"/>
  <c r="AH54" i="74"/>
  <c r="BD72" i="64"/>
  <c r="AV51" i="66"/>
  <c r="AN53" i="74"/>
  <c r="AM53" i="74"/>
  <c r="AM75" i="64"/>
  <c r="AF53" i="74"/>
  <c r="AF52" i="74"/>
  <c r="AJ52" i="74"/>
  <c r="AE52" i="65"/>
  <c r="AE51" i="66"/>
  <c r="AI52" i="65"/>
  <c r="AI51" i="66"/>
  <c r="AQ52" i="65"/>
  <c r="AQ51" i="66"/>
  <c r="AQ52" i="74"/>
  <c r="AV52" i="74"/>
  <c r="AC53" i="74"/>
  <c r="AP52" i="74"/>
  <c r="AV53" i="74"/>
  <c r="AH53" i="74"/>
  <c r="AB52" i="74"/>
  <c r="AO74" i="64"/>
  <c r="AK53" i="74"/>
  <c r="AL53" i="74"/>
  <c r="AU53" i="74"/>
  <c r="AG53" i="74"/>
  <c r="AB54" i="74"/>
  <c r="AQ53" i="74"/>
  <c r="AO73" i="64"/>
  <c r="AB55" i="74"/>
  <c r="BA70" i="64"/>
  <c r="AQ54" i="74"/>
  <c r="AW54" i="74"/>
  <c r="AV55" i="74"/>
  <c r="AT75" i="64"/>
  <c r="AU75" i="64"/>
  <c r="AP53" i="74"/>
  <c r="AW73" i="64"/>
  <c r="AU55" i="74"/>
  <c r="AG54" i="74"/>
  <c r="AT53" i="74"/>
  <c r="AI53" i="74"/>
  <c r="AW74" i="64"/>
  <c r="AW55" i="74"/>
  <c r="AQ75" i="64"/>
  <c r="AM54" i="74"/>
  <c r="AL54" i="74"/>
  <c r="AO52" i="65"/>
  <c r="AO51" i="66"/>
  <c r="BA71" i="64"/>
  <c r="BA73" i="64"/>
  <c r="AS55" i="74"/>
  <c r="AD55" i="74"/>
  <c r="AI54" i="74"/>
  <c r="AT55" i="74"/>
  <c r="AB53" i="74"/>
  <c r="AT52" i="74"/>
  <c r="AH55" i="74"/>
  <c r="AE55" i="74"/>
  <c r="AG55" i="74"/>
  <c r="AO54" i="74"/>
  <c r="AS54" i="74"/>
  <c r="AF55" i="74"/>
  <c r="AK55" i="74"/>
  <c r="AP75" i="64"/>
  <c r="AG74" i="64"/>
  <c r="AJ54" i="74"/>
  <c r="AC52" i="74"/>
  <c r="AF73" i="64"/>
  <c r="AK73" i="64"/>
  <c r="AT74" i="64"/>
  <c r="BB74" i="64"/>
  <c r="AR73" i="64"/>
  <c r="AG73" i="64"/>
  <c r="AB73" i="64"/>
  <c r="BC75" i="64"/>
  <c r="BE74" i="64"/>
  <c r="Z40" i="64"/>
  <c r="AZ40" i="64" s="1"/>
  <c r="Z37" i="64"/>
  <c r="AZ37" i="64" s="1"/>
  <c r="BC70" i="64"/>
  <c r="AI75" i="64"/>
  <c r="AU67" i="74"/>
  <c r="AQ67" i="74"/>
  <c r="AM67" i="74"/>
  <c r="AM55" i="74"/>
  <c r="AI67" i="74"/>
  <c r="AI55" i="74"/>
  <c r="AX67" i="74"/>
  <c r="AX55" i="74"/>
  <c r="AX66" i="74"/>
  <c r="AX54" i="74"/>
  <c r="AJ55" i="74"/>
  <c r="BD71" i="64"/>
  <c r="AP74" i="64"/>
  <c r="AR50" i="64"/>
  <c r="AN55" i="74"/>
  <c r="AQ55" i="74"/>
  <c r="BC74" i="64"/>
  <c r="BD74" i="64"/>
  <c r="AC74" i="64"/>
  <c r="AJ73" i="64"/>
  <c r="AX51" i="66"/>
  <c r="Z87" i="66" s="1"/>
  <c r="AX52" i="65"/>
  <c r="AM64" i="74"/>
  <c r="AP64" i="74"/>
  <c r="Z34" i="74"/>
  <c r="AA64" i="74"/>
  <c r="AP65" i="74"/>
  <c r="Z35" i="74"/>
  <c r="AQ64" i="74"/>
  <c r="AQ69" i="74" s="1"/>
  <c r="AE75" i="64"/>
  <c r="AV76" i="64"/>
  <c r="AI76" i="64"/>
  <c r="AP76" i="64"/>
  <c r="AU76" i="64"/>
  <c r="AE76" i="64"/>
  <c r="AB76" i="64"/>
  <c r="AJ76" i="64"/>
  <c r="AC76" i="64"/>
  <c r="BE70" i="64"/>
  <c r="BD70" i="64"/>
  <c r="AF64" i="74"/>
  <c r="AJ64" i="74"/>
  <c r="Z27" i="74"/>
  <c r="AA66" i="74"/>
  <c r="AF76" i="64"/>
  <c r="BB72" i="64"/>
  <c r="BA72" i="64"/>
  <c r="AE73" i="64"/>
  <c r="BC73" i="64"/>
  <c r="Z38" i="64"/>
  <c r="AU74" i="64"/>
  <c r="AG75" i="64"/>
  <c r="AO75" i="64"/>
  <c r="BA75" i="64"/>
  <c r="BD75" i="64"/>
  <c r="BE75" i="64"/>
  <c r="AB51" i="66"/>
  <c r="AF52" i="65"/>
  <c r="AF51" i="66"/>
  <c r="AJ52" i="65"/>
  <c r="AJ51" i="66"/>
  <c r="AN52" i="65"/>
  <c r="AL67" i="74"/>
  <c r="AL55" i="74"/>
  <c r="AO67" i="74"/>
  <c r="AP55" i="74"/>
  <c r="AO55" i="74"/>
  <c r="AD52" i="74"/>
  <c r="AD64" i="74"/>
  <c r="AE52" i="74"/>
  <c r="AH64" i="74"/>
  <c r="AL64" i="74"/>
  <c r="AL69" i="74" s="1"/>
  <c r="AL52" i="74"/>
  <c r="AM52" i="74"/>
  <c r="AX65" i="74"/>
  <c r="AC66" i="74"/>
  <c r="AC54" i="74"/>
  <c r="AR66" i="74"/>
  <c r="AR54" i="74"/>
  <c r="AR64" i="74"/>
  <c r="AR52" i="74"/>
  <c r="AA65" i="74"/>
  <c r="Z26" i="74"/>
  <c r="AM66" i="74"/>
  <c r="AN54" i="74"/>
  <c r="Z36" i="74"/>
  <c r="AP66" i="74"/>
  <c r="BE71" i="64"/>
  <c r="AI74" i="64"/>
  <c r="BC77" i="64"/>
  <c r="AL52" i="65"/>
  <c r="AS52" i="65"/>
  <c r="AU52" i="65"/>
  <c r="AT27" i="74"/>
  <c r="AP37" i="74"/>
  <c r="AB27" i="74"/>
  <c r="AS37" i="74"/>
  <c r="AQ37" i="74"/>
  <c r="AT37" i="74"/>
  <c r="AX37" i="74"/>
  <c r="AU37" i="74"/>
  <c r="AR37" i="74"/>
  <c r="AX27" i="74"/>
  <c r="BE101" i="66"/>
  <c r="BA101" i="66"/>
  <c r="BD97" i="66"/>
  <c r="BB95" i="66"/>
  <c r="BD98" i="66"/>
  <c r="AB57" i="76"/>
  <c r="AB68" i="76"/>
  <c r="AF57" i="76"/>
  <c r="AF68" i="76"/>
  <c r="AJ57" i="76"/>
  <c r="AJ68" i="76"/>
  <c r="AN57" i="76"/>
  <c r="AN68" i="76"/>
  <c r="AR57" i="76"/>
  <c r="AR68" i="76"/>
  <c r="AV57" i="76"/>
  <c r="AV68" i="76"/>
  <c r="AB66" i="76"/>
  <c r="AB55" i="76"/>
  <c r="AF66" i="76"/>
  <c r="AF55" i="76"/>
  <c r="AJ66" i="76"/>
  <c r="AJ55" i="76"/>
  <c r="AN66" i="76"/>
  <c r="AN55" i="76"/>
  <c r="AR66" i="76"/>
  <c r="AR55" i="76"/>
  <c r="AV55" i="76"/>
  <c r="AV66" i="76"/>
  <c r="AB67" i="76"/>
  <c r="AB56" i="76"/>
  <c r="AF56" i="76"/>
  <c r="AF67" i="76"/>
  <c r="AJ56" i="76"/>
  <c r="AJ67" i="76"/>
  <c r="AN67" i="76"/>
  <c r="AN56" i="76"/>
  <c r="AR67" i="76"/>
  <c r="AR56" i="76"/>
  <c r="AV56" i="76"/>
  <c r="AV67" i="76"/>
  <c r="AC57" i="76"/>
  <c r="AC68" i="76"/>
  <c r="AG68" i="76"/>
  <c r="AG57" i="76"/>
  <c r="AK68" i="76"/>
  <c r="AK57" i="76"/>
  <c r="AO68" i="76"/>
  <c r="AO57" i="76"/>
  <c r="AS57" i="76"/>
  <c r="AS68" i="76"/>
  <c r="AW68" i="76"/>
  <c r="AW57" i="76"/>
  <c r="AC66" i="76"/>
  <c r="AC55" i="76"/>
  <c r="AG66" i="76"/>
  <c r="AG55" i="76"/>
  <c r="AK66" i="76"/>
  <c r="AK55" i="76"/>
  <c r="AO55" i="76"/>
  <c r="AO66" i="76"/>
  <c r="AS66" i="76"/>
  <c r="AS55" i="76"/>
  <c r="AW66" i="76"/>
  <c r="AW55" i="76"/>
  <c r="AC67" i="76"/>
  <c r="AC56" i="76"/>
  <c r="AG67" i="76"/>
  <c r="AG56" i="76"/>
  <c r="AK67" i="76"/>
  <c r="AK56" i="76"/>
  <c r="AO67" i="76"/>
  <c r="AO56" i="76"/>
  <c r="AS67" i="76"/>
  <c r="AS56" i="76"/>
  <c r="AW67" i="76"/>
  <c r="AW56" i="76"/>
  <c r="AD68" i="76"/>
  <c r="AD57" i="76"/>
  <c r="AH68" i="76"/>
  <c r="AH57" i="76"/>
  <c r="AL68" i="76"/>
  <c r="AL57" i="76"/>
  <c r="AP68" i="76"/>
  <c r="AZ37" i="76"/>
  <c r="AP57" i="76"/>
  <c r="AT68" i="76"/>
  <c r="AT57" i="76"/>
  <c r="AX68" i="76"/>
  <c r="AX57" i="76"/>
  <c r="AD66" i="76"/>
  <c r="AD55" i="76"/>
  <c r="AH66" i="76"/>
  <c r="AH55" i="76"/>
  <c r="AL66" i="76"/>
  <c r="AL55" i="76"/>
  <c r="AP66" i="76"/>
  <c r="AP55" i="76"/>
  <c r="AT66" i="76"/>
  <c r="AT55" i="76"/>
  <c r="AX66" i="76"/>
  <c r="AX55" i="76"/>
  <c r="AD67" i="76"/>
  <c r="AD56" i="76"/>
  <c r="AH67" i="76"/>
  <c r="AH56" i="76"/>
  <c r="AL67" i="76"/>
  <c r="AL56" i="76"/>
  <c r="AP67" i="76"/>
  <c r="AP56" i="76"/>
  <c r="AZ36" i="76"/>
  <c r="AT67" i="76"/>
  <c r="AT56" i="76"/>
  <c r="AX67" i="76"/>
  <c r="AX56" i="76"/>
  <c r="AA68" i="76"/>
  <c r="Z27" i="76"/>
  <c r="AE68" i="76"/>
  <c r="AE57" i="76"/>
  <c r="AI68" i="76"/>
  <c r="AI57" i="76"/>
  <c r="AM68" i="76"/>
  <c r="AM57" i="76"/>
  <c r="AQ68" i="76"/>
  <c r="AQ57" i="76"/>
  <c r="AU68" i="76"/>
  <c r="AU57" i="76"/>
  <c r="AA66" i="76"/>
  <c r="BB25" i="76"/>
  <c r="AE66" i="76"/>
  <c r="AE55" i="76"/>
  <c r="AI55" i="76"/>
  <c r="AI66" i="76"/>
  <c r="AM66" i="76"/>
  <c r="AM55" i="76"/>
  <c r="AQ66" i="76"/>
  <c r="AQ55" i="76"/>
  <c r="AU66" i="76"/>
  <c r="AU55" i="76"/>
  <c r="AA67" i="76"/>
  <c r="Z26" i="76"/>
  <c r="AE56" i="76"/>
  <c r="AE67" i="76"/>
  <c r="AI56" i="76"/>
  <c r="AI67" i="76"/>
  <c r="AM56" i="76"/>
  <c r="AM67" i="76"/>
  <c r="AQ56" i="76"/>
  <c r="AQ67" i="76"/>
  <c r="AU56" i="76"/>
  <c r="AU67" i="76"/>
  <c r="AW51" i="65"/>
  <c r="AV51" i="65"/>
  <c r="AW50" i="66"/>
  <c r="AV50" i="66"/>
  <c r="AR51" i="65"/>
  <c r="AT51" i="65"/>
  <c r="AL46" i="66"/>
  <c r="AF46" i="66"/>
  <c r="AE46" i="66"/>
  <c r="AT46" i="66"/>
  <c r="AQ46" i="66"/>
  <c r="AQ50" i="66"/>
  <c r="AS50" i="66"/>
  <c r="AM46" i="66"/>
  <c r="AM94" i="66" s="1"/>
  <c r="AS46" i="66"/>
  <c r="AP46" i="66"/>
  <c r="AC46" i="66"/>
  <c r="AH46" i="66"/>
  <c r="AQ51" i="65"/>
  <c r="AD46" i="66"/>
  <c r="AO46" i="66"/>
  <c r="AK46" i="66"/>
  <c r="AL94" i="66" s="1"/>
  <c r="AR46" i="66"/>
  <c r="AR50" i="66"/>
  <c r="D5" i="71"/>
  <c r="AJ46" i="66"/>
  <c r="AI46" i="66"/>
  <c r="AN46" i="66"/>
  <c r="AG46" i="66"/>
  <c r="D5" i="103"/>
  <c r="AB46" i="66"/>
  <c r="AS51" i="65"/>
  <c r="AU51" i="65"/>
  <c r="AV50" i="65"/>
  <c r="AW50" i="65"/>
  <c r="AU50" i="66"/>
  <c r="AV49" i="66"/>
  <c r="AV46" i="66"/>
  <c r="AM50" i="66"/>
  <c r="AM51" i="65"/>
  <c r="AO51" i="65"/>
  <c r="AU46" i="66"/>
  <c r="AU94" i="66" s="1"/>
  <c r="AW46" i="66"/>
  <c r="AL50" i="66"/>
  <c r="AN50" i="66"/>
  <c r="AL51" i="65"/>
  <c r="AN51" i="65"/>
  <c r="AO48" i="66"/>
  <c r="AP51" i="65"/>
  <c r="Z75" i="65" s="1"/>
  <c r="AG48" i="66"/>
  <c r="AH51" i="65"/>
  <c r="AI48" i="66"/>
  <c r="AJ51" i="65"/>
  <c r="AK50" i="66"/>
  <c r="AG50" i="66"/>
  <c r="AI50" i="66"/>
  <c r="AK51" i="65"/>
  <c r="AK99" i="65" s="1"/>
  <c r="AG51" i="65"/>
  <c r="AI51" i="65"/>
  <c r="AH50" i="66"/>
  <c r="AB51" i="65"/>
  <c r="AD51" i="65"/>
  <c r="AF51" i="65"/>
  <c r="AF48" i="66"/>
  <c r="AE50" i="66"/>
  <c r="AE51" i="65"/>
  <c r="AD50" i="66"/>
  <c r="AF50" i="66"/>
  <c r="AC51" i="65"/>
  <c r="AR34" i="65"/>
  <c r="AP50" i="65"/>
  <c r="Z74" i="65" s="1"/>
  <c r="AL48" i="66"/>
  <c r="AM49" i="65"/>
  <c r="AI49" i="65"/>
  <c r="AE47" i="65"/>
  <c r="AI50" i="65"/>
  <c r="AO50" i="65"/>
  <c r="AQ49" i="65"/>
  <c r="AC48" i="66"/>
  <c r="AG48" i="65"/>
  <c r="AH47" i="65"/>
  <c r="AJ47" i="65"/>
  <c r="AJ50" i="65"/>
  <c r="AL50" i="65"/>
  <c r="AT49" i="66"/>
  <c r="AQ48" i="66"/>
  <c r="AG49" i="65"/>
  <c r="AC49" i="65"/>
  <c r="AT31" i="65"/>
  <c r="AD47" i="65"/>
  <c r="AF47" i="65"/>
  <c r="AT48" i="66"/>
  <c r="AI49" i="66"/>
  <c r="AJ48" i="66"/>
  <c r="AB49" i="66"/>
  <c r="AC49" i="66"/>
  <c r="AA26" i="65"/>
  <c r="C7" i="71" s="1"/>
  <c r="AQ47" i="65"/>
  <c r="AQ50" i="65"/>
  <c r="AK53" i="65"/>
  <c r="AK50" i="65"/>
  <c r="AU50" i="65"/>
  <c r="AU31" i="65"/>
  <c r="AJ49" i="66"/>
  <c r="AF49" i="66"/>
  <c r="AB50" i="65"/>
  <c r="AD50" i="65"/>
  <c r="AO52" i="66"/>
  <c r="AE50" i="65"/>
  <c r="AO47" i="66"/>
  <c r="AD49" i="66"/>
  <c r="AQ49" i="66"/>
  <c r="AG49" i="66"/>
  <c r="AG97" i="66" s="1"/>
  <c r="AS50" i="65"/>
  <c r="AS31" i="65"/>
  <c r="AA49" i="66"/>
  <c r="Z61" i="66" s="1"/>
  <c r="AY61" i="66" s="1"/>
  <c r="AG50" i="65"/>
  <c r="AN49" i="66"/>
  <c r="AS49" i="66"/>
  <c r="AN50" i="65"/>
  <c r="AB53" i="65"/>
  <c r="AF49" i="65"/>
  <c r="AH49" i="65"/>
  <c r="AN53" i="65"/>
  <c r="AO49" i="66"/>
  <c r="AE49" i="66"/>
  <c r="AR50" i="65"/>
  <c r="C8" i="103"/>
  <c r="AF10" i="76"/>
  <c r="AF16" i="76" s="1"/>
  <c r="AO34" i="65"/>
  <c r="AO53" i="65"/>
  <c r="AM50" i="65"/>
  <c r="AU49" i="66"/>
  <c r="AM10" i="76"/>
  <c r="AM70" i="76" s="1"/>
  <c r="AR52" i="66"/>
  <c r="AR53" i="65"/>
  <c r="AI10" i="76"/>
  <c r="AI70" i="76" s="1"/>
  <c r="AT68" i="74"/>
  <c r="AG10" i="76"/>
  <c r="AG17" i="76" s="1"/>
  <c r="AB10" i="76"/>
  <c r="AB12" i="76" s="1"/>
  <c r="AH10" i="76"/>
  <c r="AC34" i="65"/>
  <c r="AC53" i="65"/>
  <c r="AC52" i="66"/>
  <c r="AJ53" i="65"/>
  <c r="AG34" i="65"/>
  <c r="AN10" i="76"/>
  <c r="AN17" i="76" s="1"/>
  <c r="AR58" i="76"/>
  <c r="AP68" i="74"/>
  <c r="AS10" i="76"/>
  <c r="AK10" i="76"/>
  <c r="AK17" i="76" s="1"/>
  <c r="AQ10" i="76"/>
  <c r="AD10" i="76"/>
  <c r="AD18" i="76" s="1"/>
  <c r="AB68" i="74"/>
  <c r="Z29" i="74"/>
  <c r="AN68" i="74"/>
  <c r="AG20" i="74"/>
  <c r="AG71" i="64"/>
  <c r="AC56" i="74"/>
  <c r="AU69" i="76"/>
  <c r="AJ72" i="64"/>
  <c r="Z28" i="76"/>
  <c r="AQ69" i="76"/>
  <c r="AA68" i="74"/>
  <c r="AN69" i="76"/>
  <c r="AU20" i="74"/>
  <c r="AL71" i="64"/>
  <c r="AO72" i="64"/>
  <c r="AO68" i="74"/>
  <c r="AC68" i="74"/>
  <c r="AE69" i="76"/>
  <c r="AL72" i="64"/>
  <c r="AH70" i="64"/>
  <c r="AG70" i="64"/>
  <c r="AL70" i="64"/>
  <c r="AE68" i="74"/>
  <c r="AC70" i="64"/>
  <c r="AG56" i="74"/>
  <c r="AS72" i="64"/>
  <c r="AN71" i="64"/>
  <c r="AB71" i="64"/>
  <c r="AF70" i="64"/>
  <c r="AP71" i="64"/>
  <c r="AN70" i="64"/>
  <c r="AQ70" i="64"/>
  <c r="AT70" i="64"/>
  <c r="AV68" i="74"/>
  <c r="AF71" i="64"/>
  <c r="AS68" i="74"/>
  <c r="AT56" i="74"/>
  <c r="AK71" i="64"/>
  <c r="AD77" i="64"/>
  <c r="AU68" i="74"/>
  <c r="Z35" i="64"/>
  <c r="AZ35" i="64" s="1"/>
  <c r="AT72" i="64"/>
  <c r="AW70" i="64"/>
  <c r="AX10" i="76"/>
  <c r="Z49" i="76" s="1"/>
  <c r="AZ49" i="76" s="1"/>
  <c r="AV72" i="64"/>
  <c r="AJ71" i="64"/>
  <c r="AP56" i="74"/>
  <c r="AN48" i="65"/>
  <c r="AE25" i="74"/>
  <c r="AV53" i="66"/>
  <c r="AR53" i="66"/>
  <c r="AN53" i="66"/>
  <c r="AJ53" i="66"/>
  <c r="AF53" i="66"/>
  <c r="AB53" i="66"/>
  <c r="Z66" i="65"/>
  <c r="AZ66" i="65" s="1"/>
  <c r="AA53" i="66"/>
  <c r="Z65" i="66" s="1"/>
  <c r="AZ65" i="66" s="1"/>
  <c r="AY102" i="65"/>
  <c r="AP53" i="66"/>
  <c r="AX53" i="65"/>
  <c r="AD73" i="64"/>
  <c r="AH73" i="64"/>
  <c r="AI73" i="64"/>
  <c r="AM73" i="64"/>
  <c r="AL73" i="64"/>
  <c r="AQ73" i="64"/>
  <c r="AZ49" i="64"/>
  <c r="AX73" i="64"/>
  <c r="AF74" i="64"/>
  <c r="AE74" i="64"/>
  <c r="AR74" i="64"/>
  <c r="AQ74" i="64"/>
  <c r="AV74" i="64"/>
  <c r="AC75" i="64"/>
  <c r="AB75" i="64"/>
  <c r="AS75" i="64"/>
  <c r="AR75" i="64"/>
  <c r="AW75" i="64"/>
  <c r="AD76" i="64"/>
  <c r="AH76" i="64"/>
  <c r="AG76" i="64"/>
  <c r="AK76" i="64"/>
  <c r="AL76" i="64"/>
  <c r="AT76" i="64"/>
  <c r="AS76" i="64"/>
  <c r="AW76" i="64"/>
  <c r="AX76" i="64"/>
  <c r="AJ75" i="64"/>
  <c r="AT73" i="64"/>
  <c r="AV75" i="64"/>
  <c r="AN74" i="64"/>
  <c r="AP73" i="64"/>
  <c r="AX34" i="65"/>
  <c r="AQ72" i="64"/>
  <c r="AR72" i="64"/>
  <c r="AI70" i="64"/>
  <c r="AB58" i="76"/>
  <c r="AH69" i="76"/>
  <c r="AI58" i="76"/>
  <c r="AB69" i="76"/>
  <c r="AT69" i="76"/>
  <c r="AL69" i="76"/>
  <c r="AN52" i="66"/>
  <c r="AW47" i="65"/>
  <c r="AV31" i="65"/>
  <c r="AS48" i="66"/>
  <c r="AT102" i="65"/>
  <c r="AS47" i="65"/>
  <c r="AI53" i="66"/>
  <c r="AO53" i="66"/>
  <c r="AL53" i="66"/>
  <c r="AG53" i="66"/>
  <c r="AD53" i="66"/>
  <c r="AN34" i="65"/>
  <c r="AW31" i="65"/>
  <c r="AW52" i="66"/>
  <c r="AW34" i="65"/>
  <c r="AW53" i="65"/>
  <c r="AR49" i="64"/>
  <c r="AW49" i="64"/>
  <c r="AS49" i="64"/>
  <c r="AV49" i="64"/>
  <c r="AT49" i="64"/>
  <c r="AP49" i="64"/>
  <c r="AF34" i="65"/>
  <c r="AF52" i="66"/>
  <c r="AF53" i="65"/>
  <c r="AT17" i="74"/>
  <c r="AX69" i="76"/>
  <c r="AX51" i="65"/>
  <c r="AV56" i="74"/>
  <c r="AC72" i="64"/>
  <c r="AT71" i="64"/>
  <c r="AI68" i="74"/>
  <c r="AI71" i="64"/>
  <c r="AN72" i="64"/>
  <c r="AO70" i="64"/>
  <c r="AD70" i="64"/>
  <c r="AD71" i="64"/>
  <c r="AL56" i="74"/>
  <c r="AU26" i="65"/>
  <c r="AU49" i="65" s="1"/>
  <c r="AJ49" i="65"/>
  <c r="AF47" i="66"/>
  <c r="D9" i="71"/>
  <c r="AW49" i="66"/>
  <c r="AI94" i="66"/>
  <c r="AF75" i="64"/>
  <c r="AN75" i="64"/>
  <c r="AM70" i="64"/>
  <c r="AG72" i="64"/>
  <c r="AC48" i="65"/>
  <c r="AW48" i="65"/>
  <c r="AL25" i="76"/>
  <c r="AG25" i="76"/>
  <c r="AC47" i="65"/>
  <c r="AV26" i="65"/>
  <c r="AV49" i="65" s="1"/>
  <c r="AW48" i="66"/>
  <c r="AT27" i="76"/>
  <c r="AB74" i="64"/>
  <c r="AK75" i="64"/>
  <c r="AI72" i="64"/>
  <c r="AR49" i="65"/>
  <c r="AX17" i="74"/>
  <c r="AX16" i="74"/>
  <c r="AI102" i="65"/>
  <c r="AM102" i="65"/>
  <c r="AX49" i="66"/>
  <c r="Z85" i="66" s="1"/>
  <c r="AX46" i="66"/>
  <c r="AW56" i="74"/>
  <c r="AV69" i="76"/>
  <c r="AE56" i="74"/>
  <c r="AU10" i="76"/>
  <c r="Z39" i="74"/>
  <c r="AZ39" i="74" s="1"/>
  <c r="AX56" i="74"/>
  <c r="AW72" i="64"/>
  <c r="AW58" i="76"/>
  <c r="AV71" i="64"/>
  <c r="AE71" i="64"/>
  <c r="AV10" i="76"/>
  <c r="AF56" i="74"/>
  <c r="AJ56" i="74"/>
  <c r="AP18" i="74"/>
  <c r="AQ71" i="64"/>
  <c r="AU58" i="76"/>
  <c r="AB70" i="64"/>
  <c r="Z34" i="64"/>
  <c r="AU72" i="64"/>
  <c r="AB20" i="74"/>
  <c r="AB56" i="74"/>
  <c r="AA11" i="74"/>
  <c r="AA18" i="74" s="1"/>
  <c r="AX72" i="64"/>
  <c r="AJ10" i="76"/>
  <c r="AJ70" i="76" s="1"/>
  <c r="AU34" i="65"/>
  <c r="AU53" i="65"/>
  <c r="AM34" i="65"/>
  <c r="AI69" i="76"/>
  <c r="AF50" i="65"/>
  <c r="AS56" i="74"/>
  <c r="AD58" i="76"/>
  <c r="AG68" i="74"/>
  <c r="AQ20" i="74"/>
  <c r="AO58" i="76"/>
  <c r="AH68" i="74"/>
  <c r="Z38" i="74"/>
  <c r="AG69" i="76"/>
  <c r="AH58" i="76"/>
  <c r="D8" i="71"/>
  <c r="AG58" i="76"/>
  <c r="AV47" i="66"/>
  <c r="AF27" i="76"/>
  <c r="AH27" i="76"/>
  <c r="AV34" i="65"/>
  <c r="AG27" i="76"/>
  <c r="AD26" i="76"/>
  <c r="AS26" i="76"/>
  <c r="BC27" i="76"/>
  <c r="AM26" i="76"/>
  <c r="AO27" i="76"/>
  <c r="BA27" i="76"/>
  <c r="AP27" i="76"/>
  <c r="AJ48" i="65"/>
  <c r="AJ5" i="65"/>
  <c r="AH48" i="66"/>
  <c r="AV20" i="74"/>
  <c r="AV38" i="74"/>
  <c r="AK77" i="64"/>
  <c r="AV53" i="65"/>
  <c r="AY97" i="66"/>
  <c r="AC73" i="64"/>
  <c r="AS73" i="64"/>
  <c r="AD74" i="64"/>
  <c r="AJ74" i="64"/>
  <c r="BB39" i="64"/>
  <c r="AT39" i="64"/>
  <c r="AB49" i="65"/>
  <c r="AC99" i="65"/>
  <c r="AH94" i="66"/>
  <c r="AX50" i="66"/>
  <c r="Z86" i="66" s="1"/>
  <c r="AX25" i="76"/>
  <c r="AO27" i="74"/>
  <c r="AH102" i="65"/>
  <c r="AM74" i="64"/>
  <c r="AO76" i="64"/>
  <c r="AT53" i="66"/>
  <c r="AJ94" i="66"/>
  <c r="AK94" i="66"/>
  <c r="AM16" i="76"/>
  <c r="AR94" i="66"/>
  <c r="AS94" i="66"/>
  <c r="AL102" i="65"/>
  <c r="AD102" i="65"/>
  <c r="AW26" i="65"/>
  <c r="AW49" i="65" s="1"/>
  <c r="AH26" i="76"/>
  <c r="AN26" i="76"/>
  <c r="AW71" i="64"/>
  <c r="AU71" i="64"/>
  <c r="AV47" i="65"/>
  <c r="AJ25" i="76"/>
  <c r="AX47" i="65"/>
  <c r="AD99" i="65"/>
  <c r="AA27" i="76"/>
  <c r="AT38" i="74"/>
  <c r="AR38" i="74"/>
  <c r="AE53" i="65"/>
  <c r="AE34" i="65"/>
  <c r="AM47" i="65"/>
  <c r="AI13" i="74"/>
  <c r="AI20" i="74"/>
  <c r="AI17" i="74"/>
  <c r="AX68" i="74"/>
  <c r="AN25" i="74"/>
  <c r="AR48" i="65"/>
  <c r="AT50" i="65"/>
  <c r="AR27" i="76"/>
  <c r="AI25" i="76"/>
  <c r="AE70" i="64"/>
  <c r="AK70" i="64"/>
  <c r="AC77" i="64"/>
  <c r="AR70" i="64"/>
  <c r="AX71" i="64"/>
  <c r="AQ16" i="74"/>
  <c r="AW10" i="76"/>
  <c r="AW69" i="76"/>
  <c r="AX58" i="76"/>
  <c r="AS71" i="64"/>
  <c r="AV70" i="64"/>
  <c r="AU70" i="64"/>
  <c r="AK72" i="64"/>
  <c r="AJ70" i="64"/>
  <c r="AN77" i="64"/>
  <c r="AH72" i="64"/>
  <c r="AE72" i="64"/>
  <c r="AK56" i="74"/>
  <c r="AK20" i="74"/>
  <c r="AK68" i="74"/>
  <c r="AA50" i="66"/>
  <c r="Z62" i="66" s="1"/>
  <c r="AA26" i="66"/>
  <c r="AC50" i="66"/>
  <c r="AJ50" i="66"/>
  <c r="AT50" i="66"/>
  <c r="AT98" i="66" s="1"/>
  <c r="D12" i="103"/>
  <c r="AX50" i="65"/>
  <c r="AX31" i="65"/>
  <c r="AR71" i="64"/>
  <c r="AL77" i="64"/>
  <c r="AM49" i="66"/>
  <c r="AK49" i="66"/>
  <c r="AC10" i="76"/>
  <c r="AC18" i="76" s="1"/>
  <c r="AC69" i="76"/>
  <c r="AG18" i="74"/>
  <c r="AH56" i="74"/>
  <c r="AD68" i="74"/>
  <c r="AW68" i="74"/>
  <c r="AM71" i="64"/>
  <c r="Z36" i="64"/>
  <c r="AB72" i="64"/>
  <c r="AH71" i="64"/>
  <c r="AR18" i="74"/>
  <c r="AR56" i="74"/>
  <c r="AQ68" i="74"/>
  <c r="AQ56" i="74"/>
  <c r="AF68" i="74"/>
  <c r="AG57" i="74"/>
  <c r="AA10" i="76"/>
  <c r="AA18" i="76" s="1"/>
  <c r="AA69" i="76"/>
  <c r="AF48" i="65"/>
  <c r="AX26" i="65"/>
  <c r="AD72" i="64"/>
  <c r="AN56" i="74"/>
  <c r="AO71" i="64"/>
  <c r="AK58" i="76"/>
  <c r="AP70" i="64"/>
  <c r="AM72" i="64"/>
  <c r="AB48" i="65"/>
  <c r="AJ34" i="65"/>
  <c r="AJ52" i="66"/>
  <c r="AR49" i="66"/>
  <c r="AD48" i="65"/>
  <c r="AP47" i="65"/>
  <c r="AL49" i="66"/>
  <c r="AL97" i="66" s="1"/>
  <c r="AL49" i="65"/>
  <c r="AX52" i="66"/>
  <c r="Z88" i="66" s="1"/>
  <c r="AM68" i="74"/>
  <c r="AV58" i="76"/>
  <c r="AC71" i="64"/>
  <c r="AB17" i="74"/>
  <c r="AM19" i="74"/>
  <c r="AK69" i="76"/>
  <c r="AP72" i="64"/>
  <c r="AP58" i="76"/>
  <c r="AQ58" i="76"/>
  <c r="AI48" i="65"/>
  <c r="C8" i="71"/>
  <c r="AA50" i="65"/>
  <c r="Z62" i="65" s="1"/>
  <c r="AZ62" i="65" s="1"/>
  <c r="AA47" i="66"/>
  <c r="Z59" i="66" s="1"/>
  <c r="AK47" i="65"/>
  <c r="AP49" i="66"/>
  <c r="Z73" i="66" s="1"/>
  <c r="AR73" i="66" s="1"/>
  <c r="D8" i="103"/>
  <c r="AD49" i="65"/>
  <c r="AH50" i="65"/>
  <c r="AI47" i="65"/>
  <c r="C9" i="71"/>
  <c r="AA51" i="65"/>
  <c r="AB99" i="65" s="1"/>
  <c r="AM48" i="66"/>
  <c r="AP50" i="66"/>
  <c r="Z74" i="66" s="1"/>
  <c r="D9" i="103"/>
  <c r="AO48" i="65"/>
  <c r="AO96" i="65" s="1"/>
  <c r="AC58" i="76"/>
  <c r="AU48" i="66"/>
  <c r="AK34" i="65"/>
  <c r="AM48" i="65"/>
  <c r="AB47" i="65"/>
  <c r="AP48" i="66"/>
  <c r="AE48" i="66"/>
  <c r="AB48" i="66"/>
  <c r="AC96" i="66" s="1"/>
  <c r="AL47" i="65"/>
  <c r="AV48" i="65"/>
  <c r="AA46" i="66"/>
  <c r="AB94" i="66" s="1"/>
  <c r="AT54" i="74"/>
  <c r="AT58" i="76"/>
  <c r="C7" i="103"/>
  <c r="AK49" i="65"/>
  <c r="AS26" i="65"/>
  <c r="AS49" i="65" s="1"/>
  <c r="AT47" i="65"/>
  <c r="AU47" i="65"/>
  <c r="AN48" i="66"/>
  <c r="AN96" i="66" s="1"/>
  <c r="AT48" i="65"/>
  <c r="AW47" i="66"/>
  <c r="AU52" i="74"/>
  <c r="AO49" i="65"/>
  <c r="AT26" i="65"/>
  <c r="AT49" i="65" s="1"/>
  <c r="AR48" i="66"/>
  <c r="AV48" i="66"/>
  <c r="AW37" i="74"/>
  <c r="AG52" i="74"/>
  <c r="AV54" i="74"/>
  <c r="AU77" i="64"/>
  <c r="AQ38" i="74"/>
  <c r="AR57" i="74"/>
  <c r="AX38" i="74"/>
  <c r="AT20" i="74"/>
  <c r="AX102" i="65"/>
  <c r="AT34" i="65"/>
  <c r="AT53" i="65"/>
  <c r="AH19" i="74"/>
  <c r="AH13" i="74"/>
  <c r="AH16" i="74"/>
  <c r="AH18" i="74"/>
  <c r="AP57" i="74"/>
  <c r="AH20" i="74"/>
  <c r="AX70" i="64"/>
  <c r="AU56" i="74"/>
  <c r="AI56" i="74"/>
  <c r="AS19" i="74"/>
  <c r="AF72" i="64"/>
  <c r="AB19" i="74"/>
  <c r="AR68" i="74"/>
  <c r="AD56" i="74"/>
  <c r="AN58" i="76"/>
  <c r="AD69" i="76"/>
  <c r="AL58" i="76"/>
  <c r="AP69" i="76"/>
  <c r="AF69" i="76"/>
  <c r="AL10" i="76"/>
  <c r="AL16" i="76" s="1"/>
  <c r="AA31" i="65"/>
  <c r="AH49" i="66"/>
  <c r="AI97" i="66" s="1"/>
  <c r="AJ58" i="76"/>
  <c r="AP10" i="76"/>
  <c r="Z39" i="76" s="1"/>
  <c r="C9" i="103"/>
  <c r="AQ76" i="65"/>
  <c r="AU73" i="64"/>
  <c r="BC71" i="64"/>
  <c r="AH74" i="64"/>
  <c r="AL74" i="64"/>
  <c r="AX74" i="64"/>
  <c r="AH75" i="64"/>
  <c r="AC67" i="74"/>
  <c r="AA67" i="74"/>
  <c r="AW65" i="74"/>
  <c r="AW53" i="74"/>
  <c r="AW51" i="66"/>
  <c r="AW52" i="65"/>
  <c r="BA77" i="64"/>
  <c r="AO64" i="74"/>
  <c r="AR52" i="65"/>
  <c r="AR20" i="74"/>
  <c r="AR17" i="74"/>
  <c r="AR13" i="74"/>
  <c r="AR19" i="74"/>
  <c r="AR16" i="74"/>
  <c r="AK18" i="74"/>
  <c r="AR47" i="65"/>
  <c r="AR95" i="65" s="1"/>
  <c r="AM13" i="74"/>
  <c r="AC36" i="64"/>
  <c r="AU36" i="64"/>
  <c r="AX36" i="64"/>
  <c r="AW18" i="74"/>
  <c r="AW19" i="74"/>
  <c r="AW13" i="74"/>
  <c r="AW17" i="74"/>
  <c r="AW20" i="74"/>
  <c r="AX57" i="74"/>
  <c r="AW16" i="74"/>
  <c r="AW57" i="74"/>
  <c r="AD19" i="74"/>
  <c r="AE57" i="74"/>
  <c r="AD18" i="74"/>
  <c r="AD20" i="74"/>
  <c r="AD13" i="74"/>
  <c r="AD16" i="74"/>
  <c r="AD17" i="74"/>
  <c r="AV36" i="64"/>
  <c r="AO77" i="64"/>
  <c r="AN49" i="65"/>
  <c r="AR47" i="66"/>
  <c r="AK47" i="66"/>
  <c r="AG47" i="65"/>
  <c r="AI47" i="66"/>
  <c r="AD48" i="66"/>
  <c r="AD96" i="66" s="1"/>
  <c r="AF77" i="64"/>
  <c r="AE77" i="64"/>
  <c r="C5" i="103"/>
  <c r="AX77" i="64"/>
  <c r="AF19" i="74"/>
  <c r="Z41" i="64"/>
  <c r="AH17" i="74"/>
  <c r="AH57" i="74"/>
  <c r="AI57" i="74"/>
  <c r="AS16" i="74"/>
  <c r="AS17" i="74"/>
  <c r="AS57" i="74"/>
  <c r="AH47" i="66"/>
  <c r="AU48" i="65"/>
  <c r="AP17" i="76"/>
  <c r="AZ39" i="76"/>
  <c r="AR51" i="66"/>
  <c r="AU34" i="66"/>
  <c r="AU47" i="66"/>
  <c r="AH52" i="66"/>
  <c r="AH34" i="65"/>
  <c r="AH53" i="65"/>
  <c r="AX62" i="66"/>
  <c r="AG62" i="66"/>
  <c r="AO20" i="74"/>
  <c r="AO16" i="74"/>
  <c r="AO19" i="74"/>
  <c r="AO17" i="74"/>
  <c r="AO13" i="74"/>
  <c r="AO18" i="74"/>
  <c r="AF34" i="64"/>
  <c r="AQ18" i="74"/>
  <c r="AS38" i="74"/>
  <c r="AB13" i="74"/>
  <c r="AO56" i="74"/>
  <c r="AS69" i="76"/>
  <c r="AM69" i="76"/>
  <c r="BA70" i="65" l="1"/>
  <c r="BB70" i="65" s="1"/>
  <c r="BC70" i="65" s="1"/>
  <c r="BD70" i="65" s="1"/>
  <c r="BE70" i="65" s="1"/>
  <c r="AZ70" i="65"/>
  <c r="BE99" i="66"/>
  <c r="BB98" i="66"/>
  <c r="BD94" i="66"/>
  <c r="Z82" i="66"/>
  <c r="AX82" i="66" s="1"/>
  <c r="Z89" i="65"/>
  <c r="AX89" i="65" s="1"/>
  <c r="BA58" i="65"/>
  <c r="BB58" i="65" s="1"/>
  <c r="BC58" i="65" s="1"/>
  <c r="BD58" i="65" s="1"/>
  <c r="BE58" i="65" s="1"/>
  <c r="AZ58" i="65"/>
  <c r="AH100" i="65"/>
  <c r="BD49" i="76"/>
  <c r="AZ99" i="65"/>
  <c r="AY87" i="65"/>
  <c r="AZ71" i="65"/>
  <c r="Z71" i="65"/>
  <c r="AX49" i="65"/>
  <c r="C7" i="105"/>
  <c r="AX71" i="65"/>
  <c r="Z83" i="65"/>
  <c r="AZ83" i="65" s="1"/>
  <c r="Z88" i="65"/>
  <c r="AX88" i="65"/>
  <c r="BD100" i="66"/>
  <c r="BB97" i="66"/>
  <c r="BC100" i="65"/>
  <c r="BB88" i="65"/>
  <c r="BD99" i="65"/>
  <c r="BC87" i="65"/>
  <c r="AZ100" i="65"/>
  <c r="AY88" i="65"/>
  <c r="AY98" i="65"/>
  <c r="AX74" i="65"/>
  <c r="Z86" i="65"/>
  <c r="AX86" i="65" s="1"/>
  <c r="AY99" i="65"/>
  <c r="AX87" i="65"/>
  <c r="Z87" i="65"/>
  <c r="BA94" i="65"/>
  <c r="BB94" i="65" s="1"/>
  <c r="BC94" i="65" s="1"/>
  <c r="BD94" i="65" s="1"/>
  <c r="BE94" i="65" s="1"/>
  <c r="AZ94" i="65"/>
  <c r="BA46" i="65"/>
  <c r="BB46" i="65" s="1"/>
  <c r="BC46" i="65" s="1"/>
  <c r="BD46" i="65" s="1"/>
  <c r="BE46" i="65" s="1"/>
  <c r="AZ46" i="65"/>
  <c r="BB49" i="76"/>
  <c r="BB87" i="65"/>
  <c r="BA83" i="65"/>
  <c r="BA15" i="76"/>
  <c r="BA49" i="76"/>
  <c r="BE46" i="76"/>
  <c r="BC46" i="76"/>
  <c r="BD46" i="76"/>
  <c r="BB46" i="76"/>
  <c r="BA46" i="76"/>
  <c r="AY46" i="76"/>
  <c r="AZ46" i="76"/>
  <c r="AX46" i="76"/>
  <c r="AQ18" i="76"/>
  <c r="AZ59" i="76"/>
  <c r="AY49" i="76"/>
  <c r="AP18" i="76"/>
  <c r="AX16" i="76"/>
  <c r="AX49" i="76"/>
  <c r="AS15" i="76"/>
  <c r="AV15" i="76"/>
  <c r="BE70" i="76"/>
  <c r="BE49" i="76"/>
  <c r="AW70" i="76"/>
  <c r="BC15" i="76"/>
  <c r="BC49" i="76"/>
  <c r="AZ88" i="66"/>
  <c r="AY94" i="66"/>
  <c r="AX88" i="66"/>
  <c r="AY98" i="66"/>
  <c r="AX86" i="66"/>
  <c r="AX85" i="66"/>
  <c r="AZ101" i="66"/>
  <c r="AZ86" i="66"/>
  <c r="AI100" i="65"/>
  <c r="AX97" i="65"/>
  <c r="AY48" i="64"/>
  <c r="AZ48" i="64"/>
  <c r="AT47" i="64"/>
  <c r="AZ47" i="64"/>
  <c r="AY46" i="64"/>
  <c r="AZ46" i="64"/>
  <c r="AY36" i="64"/>
  <c r="AZ36" i="64"/>
  <c r="BA100" i="66"/>
  <c r="AY39" i="64"/>
  <c r="AZ39" i="64"/>
  <c r="AQ34" i="64"/>
  <c r="AZ34" i="64"/>
  <c r="AZ50" i="64"/>
  <c r="AY41" i="64"/>
  <c r="AZ41" i="64"/>
  <c r="AY52" i="64"/>
  <c r="AZ52" i="64"/>
  <c r="AY38" i="64"/>
  <c r="AZ38" i="64"/>
  <c r="AZ62" i="66"/>
  <c r="AQ74" i="66"/>
  <c r="AT95" i="65"/>
  <c r="AA49" i="65"/>
  <c r="Z61" i="65" s="1"/>
  <c r="AJ61" i="65" s="1"/>
  <c r="AI12" i="76"/>
  <c r="AV35" i="74"/>
  <c r="AZ35" i="74"/>
  <c r="BA99" i="66"/>
  <c r="BA95" i="66"/>
  <c r="AZ59" i="66"/>
  <c r="BE95" i="65"/>
  <c r="AU26" i="76"/>
  <c r="AZ26" i="76"/>
  <c r="BB27" i="76"/>
  <c r="AZ27" i="76"/>
  <c r="AR27" i="74"/>
  <c r="AZ27" i="74"/>
  <c r="AB26" i="74"/>
  <c r="AZ26" i="74"/>
  <c r="AZ94" i="66"/>
  <c r="AZ54" i="66"/>
  <c r="AD34" i="64"/>
  <c r="AZ98" i="66"/>
  <c r="AY37" i="74"/>
  <c r="AZ37" i="74"/>
  <c r="AY25" i="74"/>
  <c r="AZ25" i="74"/>
  <c r="AV16" i="76"/>
  <c r="AC34" i="64"/>
  <c r="AU29" i="74"/>
  <c r="AZ29" i="74"/>
  <c r="AK101" i="65"/>
  <c r="AI98" i="66"/>
  <c r="AQ34" i="74"/>
  <c r="AZ34" i="74"/>
  <c r="AY76" i="65"/>
  <c r="AZ76" i="65"/>
  <c r="AV75" i="65"/>
  <c r="AZ75" i="65"/>
  <c r="AV95" i="66"/>
  <c r="AO21" i="74"/>
  <c r="AN97" i="65"/>
  <c r="AW95" i="66"/>
  <c r="AN34" i="64"/>
  <c r="AW38" i="74"/>
  <c r="AZ38" i="74"/>
  <c r="AN28" i="76"/>
  <c r="AZ28" i="76"/>
  <c r="AU35" i="76"/>
  <c r="AZ35" i="76"/>
  <c r="AX36" i="74"/>
  <c r="AZ36" i="74"/>
  <c r="AZ61" i="66"/>
  <c r="BE101" i="65"/>
  <c r="AA28" i="74"/>
  <c r="AZ28" i="74"/>
  <c r="AM97" i="65"/>
  <c r="AW99" i="66"/>
  <c r="AK97" i="66"/>
  <c r="AX98" i="66"/>
  <c r="AU38" i="74"/>
  <c r="AP38" i="76"/>
  <c r="AZ38" i="76"/>
  <c r="AS69" i="74"/>
  <c r="AR29" i="74"/>
  <c r="AH27" i="74"/>
  <c r="AO38" i="64"/>
  <c r="AP50" i="64"/>
  <c r="AW37" i="64"/>
  <c r="AY37" i="64"/>
  <c r="AT76" i="65"/>
  <c r="AR35" i="64"/>
  <c r="AY35" i="64"/>
  <c r="AB29" i="74"/>
  <c r="AO96" i="66"/>
  <c r="AE99" i="65"/>
  <c r="AT94" i="66"/>
  <c r="AU27" i="74"/>
  <c r="AP27" i="74"/>
  <c r="AU40" i="64"/>
  <c r="AY40" i="64"/>
  <c r="AC69" i="74"/>
  <c r="AK29" i="74"/>
  <c r="AN29" i="74"/>
  <c r="AC94" i="66"/>
  <c r="AJ27" i="74"/>
  <c r="AF27" i="74"/>
  <c r="BC16" i="76"/>
  <c r="AV38" i="64"/>
  <c r="AY47" i="64"/>
  <c r="AA27" i="74"/>
  <c r="AQ27" i="74"/>
  <c r="AS27" i="74"/>
  <c r="AH29" i="74"/>
  <c r="AQ35" i="64"/>
  <c r="Z30" i="74"/>
  <c r="AZ30" i="74" s="1"/>
  <c r="AC29" i="74"/>
  <c r="BE34" i="64"/>
  <c r="AY34" i="64"/>
  <c r="AU49" i="64"/>
  <c r="AY49" i="64"/>
  <c r="AE27" i="74"/>
  <c r="AK27" i="74"/>
  <c r="AM27" i="74"/>
  <c r="AC27" i="74"/>
  <c r="AY51" i="64"/>
  <c r="AL18" i="76"/>
  <c r="AT29" i="74"/>
  <c r="AA13" i="74"/>
  <c r="AW27" i="74"/>
  <c r="AF29" i="74"/>
  <c r="AD29" i="74"/>
  <c r="AG38" i="64"/>
  <c r="AL99" i="65"/>
  <c r="AN27" i="74"/>
  <c r="AD27" i="74"/>
  <c r="AG27" i="74"/>
  <c r="AS50" i="64"/>
  <c r="AY50" i="64"/>
  <c r="AL15" i="76"/>
  <c r="AA20" i="74"/>
  <c r="AE29" i="74"/>
  <c r="AV27" i="74"/>
  <c r="AL27" i="74"/>
  <c r="AT50" i="64"/>
  <c r="BC18" i="76"/>
  <c r="BC70" i="76"/>
  <c r="AP70" i="76"/>
  <c r="AD28" i="76"/>
  <c r="AG16" i="76"/>
  <c r="AX17" i="76"/>
  <c r="AP15" i="76"/>
  <c r="AW28" i="76"/>
  <c r="AN15" i="76"/>
  <c r="AP12" i="76"/>
  <c r="AP16" i="76"/>
  <c r="AX35" i="76"/>
  <c r="AM28" i="76"/>
  <c r="AV25" i="76"/>
  <c r="AW25" i="76"/>
  <c r="AT35" i="76"/>
  <c r="AJ12" i="76"/>
  <c r="AC26" i="76"/>
  <c r="AL27" i="76"/>
  <c r="AO26" i="76"/>
  <c r="AF26" i="76"/>
  <c r="AF25" i="76"/>
  <c r="AE27" i="76"/>
  <c r="Z29" i="76"/>
  <c r="AH28" i="76"/>
  <c r="AV38" i="76"/>
  <c r="AR38" i="76"/>
  <c r="AJ15" i="76"/>
  <c r="AS25" i="76"/>
  <c r="AK26" i="76"/>
  <c r="AJ16" i="76"/>
  <c r="BB26" i="76"/>
  <c r="AI27" i="76"/>
  <c r="AK27" i="76"/>
  <c r="AU27" i="76"/>
  <c r="BA16" i="76"/>
  <c r="AL59" i="76"/>
  <c r="BC17" i="76"/>
  <c r="AQ70" i="76"/>
  <c r="BD59" i="76"/>
  <c r="BA18" i="76"/>
  <c r="BA17" i="76"/>
  <c r="BA70" i="76"/>
  <c r="BB59" i="76"/>
  <c r="AY17" i="76"/>
  <c r="AY12" i="76"/>
  <c r="AK18" i="76"/>
  <c r="AK15" i="76"/>
  <c r="AK59" i="76"/>
  <c r="AN70" i="76"/>
  <c r="AR35" i="76"/>
  <c r="AN59" i="76"/>
  <c r="AG12" i="76"/>
  <c r="AN12" i="76"/>
  <c r="AN18" i="76"/>
  <c r="AS35" i="76"/>
  <c r="AH59" i="76"/>
  <c r="AG15" i="76"/>
  <c r="AG18" i="76"/>
  <c r="AN16" i="76"/>
  <c r="AV35" i="76"/>
  <c r="AK70" i="76"/>
  <c r="AK12" i="76"/>
  <c r="AK16" i="76"/>
  <c r="AV17" i="76"/>
  <c r="AP35" i="76"/>
  <c r="AQ35" i="76"/>
  <c r="AW35" i="76"/>
  <c r="AQ39" i="76"/>
  <c r="AA16" i="76"/>
  <c r="BB17" i="76"/>
  <c r="AA15" i="76"/>
  <c r="BB15" i="76"/>
  <c r="AA17" i="76"/>
  <c r="BD17" i="76"/>
  <c r="BD18" i="76"/>
  <c r="AC12" i="76"/>
  <c r="AF17" i="76"/>
  <c r="AH17" i="76"/>
  <c r="BD15" i="76"/>
  <c r="BD16" i="76"/>
  <c r="BD70" i="76"/>
  <c r="BE59" i="76"/>
  <c r="AC70" i="76"/>
  <c r="AF18" i="76"/>
  <c r="AH70" i="76"/>
  <c r="AQ59" i="76"/>
  <c r="AI17" i="76"/>
  <c r="AF70" i="76"/>
  <c r="AI59" i="76"/>
  <c r="AW18" i="76"/>
  <c r="AW15" i="76"/>
  <c r="AW16" i="76"/>
  <c r="BD39" i="64"/>
  <c r="BD52" i="64" s="1"/>
  <c r="BD65" i="64" s="1"/>
  <c r="AR39" i="64"/>
  <c r="AN39" i="64"/>
  <c r="AQ39" i="64"/>
  <c r="AC39" i="64"/>
  <c r="AK39" i="64"/>
  <c r="AA25" i="74"/>
  <c r="AC25" i="74"/>
  <c r="AH25" i="74"/>
  <c r="AX25" i="74"/>
  <c r="AO25" i="74"/>
  <c r="AP25" i="74"/>
  <c r="AW25" i="74"/>
  <c r="AQ25" i="74"/>
  <c r="AB25" i="74"/>
  <c r="AV25" i="74"/>
  <c r="AD25" i="74"/>
  <c r="AI25" i="74"/>
  <c r="AT25" i="74"/>
  <c r="AL25" i="74"/>
  <c r="AU25" i="74"/>
  <c r="AK25" i="74"/>
  <c r="AJ62" i="66"/>
  <c r="AI62" i="66"/>
  <c r="AC62" i="66"/>
  <c r="AW62" i="66"/>
  <c r="AL62" i="66"/>
  <c r="AP75" i="65"/>
  <c r="AF25" i="74"/>
  <c r="AB39" i="64"/>
  <c r="AP39" i="64"/>
  <c r="AR25" i="74"/>
  <c r="AH36" i="64"/>
  <c r="AB36" i="64"/>
  <c r="AM36" i="64"/>
  <c r="AK36" i="64"/>
  <c r="AC16" i="76"/>
  <c r="AC17" i="76"/>
  <c r="AC59" i="76"/>
  <c r="AC15" i="76"/>
  <c r="AS25" i="74"/>
  <c r="AF39" i="64"/>
  <c r="AX39" i="64"/>
  <c r="AJ25" i="74"/>
  <c r="AQ52" i="64"/>
  <c r="AS52" i="64"/>
  <c r="AT73" i="66"/>
  <c r="AF26" i="74"/>
  <c r="AN26" i="74"/>
  <c r="AA26" i="74"/>
  <c r="AG26" i="74"/>
  <c r="AT26" i="74"/>
  <c r="AS73" i="66"/>
  <c r="AX59" i="76"/>
  <c r="AV39" i="76"/>
  <c r="AW12" i="76"/>
  <c r="AA41" i="64"/>
  <c r="AI41" i="64"/>
  <c r="AD59" i="76"/>
  <c r="AW17" i="76"/>
  <c r="AW59" i="76"/>
  <c r="AM25" i="74"/>
  <c r="AH39" i="64"/>
  <c r="AU39" i="64"/>
  <c r="AD70" i="76"/>
  <c r="AG25" i="74"/>
  <c r="AM12" i="76"/>
  <c r="AM15" i="76"/>
  <c r="AM18" i="76"/>
  <c r="AM17" i="76"/>
  <c r="AK98" i="66"/>
  <c r="AV94" i="66"/>
  <c r="AV98" i="65"/>
  <c r="AW26" i="76"/>
  <c r="AQ26" i="76"/>
  <c r="AT26" i="76"/>
  <c r="BA26" i="76"/>
  <c r="BD26" i="76"/>
  <c r="AB26" i="76"/>
  <c r="AX26" i="76"/>
  <c r="BE26" i="76"/>
  <c r="AJ26" i="76"/>
  <c r="AL26" i="76"/>
  <c r="AE26" i="76"/>
  <c r="AP26" i="76"/>
  <c r="AV26" i="76"/>
  <c r="AG26" i="76"/>
  <c r="AI26" i="76"/>
  <c r="BC26" i="76"/>
  <c r="AR26" i="76"/>
  <c r="AA26" i="76"/>
  <c r="AY25" i="76"/>
  <c r="AR25" i="76"/>
  <c r="BE25" i="76"/>
  <c r="AD25" i="76"/>
  <c r="BA25" i="76"/>
  <c r="BC25" i="76"/>
  <c r="AK25" i="76"/>
  <c r="AY27" i="76"/>
  <c r="AC27" i="76"/>
  <c r="BD27" i="76"/>
  <c r="AQ27" i="76"/>
  <c r="AJ27" i="76"/>
  <c r="AN27" i="76"/>
  <c r="AW27" i="76"/>
  <c r="AB27" i="76"/>
  <c r="AX27" i="76"/>
  <c r="AS27" i="76"/>
  <c r="BE27" i="76"/>
  <c r="AV27" i="76"/>
  <c r="AD27" i="76"/>
  <c r="AO97" i="66"/>
  <c r="AL29" i="74"/>
  <c r="AJ59" i="76"/>
  <c r="AR99" i="66"/>
  <c r="AV29" i="74"/>
  <c r="AI16" i="76"/>
  <c r="AP97" i="66"/>
  <c r="AJ29" i="74"/>
  <c r="AX29" i="74"/>
  <c r="AR47" i="64"/>
  <c r="AW29" i="74"/>
  <c r="AU47" i="64"/>
  <c r="AP99" i="65"/>
  <c r="AF15" i="76"/>
  <c r="AO29" i="74"/>
  <c r="AH18" i="76"/>
  <c r="AH15" i="76"/>
  <c r="AQ50" i="64"/>
  <c r="AF98" i="66"/>
  <c r="AG96" i="66"/>
  <c r="AX34" i="74"/>
  <c r="AU100" i="65"/>
  <c r="AQ100" i="65"/>
  <c r="AU99" i="65"/>
  <c r="AW76" i="65"/>
  <c r="AI15" i="76"/>
  <c r="AI18" i="76"/>
  <c r="AQ47" i="64"/>
  <c r="AS47" i="64"/>
  <c r="AF12" i="76"/>
  <c r="AP29" i="74"/>
  <c r="AH12" i="76"/>
  <c r="AI29" i="74"/>
  <c r="AH16" i="76"/>
  <c r="AU50" i="64"/>
  <c r="AJ100" i="65"/>
  <c r="AJ69" i="74"/>
  <c r="AV50" i="64"/>
  <c r="AC100" i="65"/>
  <c r="BA97" i="65"/>
  <c r="AO100" i="66"/>
  <c r="AJ98" i="65"/>
  <c r="AJ98" i="66"/>
  <c r="AL98" i="66"/>
  <c r="AU98" i="66"/>
  <c r="AR62" i="66"/>
  <c r="AV62" i="66"/>
  <c r="AW98" i="65"/>
  <c r="AV101" i="65"/>
  <c r="AA12" i="76"/>
  <c r="AA70" i="76"/>
  <c r="AB59" i="76"/>
  <c r="AW21" i="74"/>
  <c r="AD21" i="74"/>
  <c r="AI27" i="74"/>
  <c r="AU101" i="65"/>
  <c r="AD97" i="66"/>
  <c r="AK98" i="65"/>
  <c r="AE95" i="65"/>
  <c r="AQ99" i="65"/>
  <c r="AH61" i="66"/>
  <c r="AH54" i="66"/>
  <c r="AQ48" i="64"/>
  <c r="AR100" i="65"/>
  <c r="AI98" i="65"/>
  <c r="AR97" i="66"/>
  <c r="AU101" i="66"/>
  <c r="AB98" i="65"/>
  <c r="AV5" i="65"/>
  <c r="AV39" i="65" s="1"/>
  <c r="AV41" i="65" s="1"/>
  <c r="AG95" i="65"/>
  <c r="AK101" i="66"/>
  <c r="AO65" i="66"/>
  <c r="AP46" i="64"/>
  <c r="AD36" i="64"/>
  <c r="AO36" i="64"/>
  <c r="AA36" i="64"/>
  <c r="AJ36" i="64"/>
  <c r="AG36" i="64"/>
  <c r="AQ36" i="64"/>
  <c r="AS39" i="64"/>
  <c r="AG39" i="64"/>
  <c r="AL39" i="64"/>
  <c r="BA39" i="64"/>
  <c r="BA52" i="64" s="1"/>
  <c r="BA65" i="64" s="1"/>
  <c r="AE39" i="64"/>
  <c r="AO39" i="64"/>
  <c r="AW39" i="64"/>
  <c r="AI39" i="64"/>
  <c r="AV39" i="64"/>
  <c r="AD39" i="64"/>
  <c r="AM39" i="64"/>
  <c r="AA39" i="64"/>
  <c r="AJ39" i="64"/>
  <c r="BC39" i="64"/>
  <c r="BC52" i="64" s="1"/>
  <c r="BC65" i="64" s="1"/>
  <c r="AX34" i="64"/>
  <c r="AL34" i="64"/>
  <c r="AU34" i="64"/>
  <c r="AJ34" i="64"/>
  <c r="AH34" i="64"/>
  <c r="AT48" i="64"/>
  <c r="AT34" i="64"/>
  <c r="AI34" i="64"/>
  <c r="AW34" i="64"/>
  <c r="AE34" i="64"/>
  <c r="BB51" i="64"/>
  <c r="BB64" i="64" s="1"/>
  <c r="AG34" i="64"/>
  <c r="AK34" i="64"/>
  <c r="AR34" i="64"/>
  <c r="AO34" i="64"/>
  <c r="AV34" i="64"/>
  <c r="AP34" i="64"/>
  <c r="AP37" i="64"/>
  <c r="AR51" i="64"/>
  <c r="AV52" i="64"/>
  <c r="BC51" i="64"/>
  <c r="BC64" i="64" s="1"/>
  <c r="AQ51" i="64"/>
  <c r="AT51" i="64"/>
  <c r="AW52" i="64"/>
  <c r="BD51" i="64"/>
  <c r="BD64" i="64" s="1"/>
  <c r="AU51" i="64"/>
  <c r="AS51" i="64"/>
  <c r="AP51" i="64"/>
  <c r="BB52" i="64"/>
  <c r="BB65" i="64" s="1"/>
  <c r="AV51" i="64"/>
  <c r="AT52" i="64"/>
  <c r="BA51" i="64"/>
  <c r="BA64" i="64" s="1"/>
  <c r="AW51" i="64"/>
  <c r="AJ96" i="66"/>
  <c r="Z58" i="66"/>
  <c r="AJ58" i="66" s="1"/>
  <c r="AI59" i="66"/>
  <c r="AR59" i="66"/>
  <c r="D6" i="71"/>
  <c r="BB100" i="65"/>
  <c r="BB97" i="65"/>
  <c r="AR98" i="65"/>
  <c r="AF101" i="66"/>
  <c r="AP48" i="65"/>
  <c r="Z72" i="65" s="1"/>
  <c r="C6" i="103"/>
  <c r="AF38" i="64"/>
  <c r="AU38" i="64"/>
  <c r="AA38" i="64"/>
  <c r="AL38" i="64"/>
  <c r="AC38" i="64"/>
  <c r="AS38" i="64"/>
  <c r="AX38" i="64"/>
  <c r="AQ38" i="64"/>
  <c r="AH38" i="64"/>
  <c r="AI38" i="64"/>
  <c r="AT38" i="64"/>
  <c r="AR38" i="64"/>
  <c r="AB38" i="64"/>
  <c r="AD38" i="64"/>
  <c r="AN38" i="64"/>
  <c r="AJ38" i="64"/>
  <c r="AK38" i="64"/>
  <c r="AU18" i="76"/>
  <c r="AV17" i="74"/>
  <c r="AV13" i="74"/>
  <c r="AV16" i="74"/>
  <c r="AV19" i="74"/>
  <c r="AE38" i="64"/>
  <c r="AP38" i="64"/>
  <c r="AB18" i="74"/>
  <c r="AB16" i="74"/>
  <c r="AW38" i="76"/>
  <c r="AU38" i="76"/>
  <c r="AS38" i="76"/>
  <c r="AX38" i="76"/>
  <c r="AS18" i="76"/>
  <c r="AS12" i="76"/>
  <c r="AS17" i="76"/>
  <c r="AS70" i="76"/>
  <c r="AS16" i="76"/>
  <c r="AG59" i="76"/>
  <c r="AG70" i="76"/>
  <c r="AL40" i="64"/>
  <c r="AS40" i="64"/>
  <c r="AP58" i="66"/>
  <c r="AX73" i="66"/>
  <c r="AH41" i="64"/>
  <c r="AR58" i="66"/>
  <c r="AV48" i="64"/>
  <c r="AS46" i="64"/>
  <c r="AB77" i="64"/>
  <c r="AF57" i="74"/>
  <c r="AM77" i="64"/>
  <c r="AP73" i="66"/>
  <c r="AM18" i="74"/>
  <c r="AX75" i="65"/>
  <c r="AA59" i="66"/>
  <c r="AT62" i="66"/>
  <c r="AT46" i="64"/>
  <c r="AH62" i="66"/>
  <c r="AS62" i="66"/>
  <c r="AK58" i="66"/>
  <c r="AX41" i="64"/>
  <c r="AO59" i="66"/>
  <c r="AQ73" i="66"/>
  <c r="AH95" i="65"/>
  <c r="AF41" i="64"/>
  <c r="AP62" i="66"/>
  <c r="AI58" i="66"/>
  <c r="AM58" i="66"/>
  <c r="AM41" i="64"/>
  <c r="AQ62" i="66"/>
  <c r="AF62" i="66"/>
  <c r="AL41" i="64"/>
  <c r="BD77" i="64"/>
  <c r="AR48" i="64"/>
  <c r="AW48" i="64"/>
  <c r="AQ46" i="64"/>
  <c r="AM59" i="76"/>
  <c r="AL17" i="76"/>
  <c r="AL70" i="76"/>
  <c r="AS13" i="74"/>
  <c r="AS18" i="74"/>
  <c r="AF20" i="74"/>
  <c r="AF16" i="74"/>
  <c r="AQ97" i="66"/>
  <c r="AM16" i="74"/>
  <c r="AM17" i="74"/>
  <c r="AK13" i="74"/>
  <c r="AK17" i="74"/>
  <c r="AS36" i="64"/>
  <c r="AM95" i="65"/>
  <c r="AV59" i="76"/>
  <c r="AV18" i="74"/>
  <c r="AT19" i="74"/>
  <c r="AT13" i="74"/>
  <c r="AT16" i="74"/>
  <c r="AT18" i="74"/>
  <c r="AG41" i="64"/>
  <c r="AV73" i="66"/>
  <c r="AP48" i="64"/>
  <c r="AM20" i="74"/>
  <c r="AK16" i="74"/>
  <c r="AV46" i="64"/>
  <c r="AM62" i="66"/>
  <c r="AW73" i="66"/>
  <c r="AP41" i="64"/>
  <c r="AW58" i="66"/>
  <c r="AN62" i="66"/>
  <c r="AD62" i="66"/>
  <c r="AH97" i="66"/>
  <c r="AT57" i="74"/>
  <c r="AU48" i="64"/>
  <c r="AS48" i="64"/>
  <c r="AR46" i="64"/>
  <c r="AU46" i="64"/>
  <c r="AL12" i="76"/>
  <c r="AS20" i="74"/>
  <c r="AS21" i="74" s="1"/>
  <c r="AS39" i="74"/>
  <c r="AH21" i="74"/>
  <c r="AF13" i="74"/>
  <c r="AF17" i="74"/>
  <c r="AK19" i="74"/>
  <c r="D7" i="103"/>
  <c r="AM38" i="64"/>
  <c r="AW38" i="64"/>
  <c r="BA97" i="66"/>
  <c r="AZ97" i="66"/>
  <c r="BB96" i="66"/>
  <c r="BC96" i="66"/>
  <c r="BE95" i="66"/>
  <c r="BD95" i="66"/>
  <c r="AU97" i="66"/>
  <c r="AT97" i="66"/>
  <c r="AJ97" i="66"/>
  <c r="AW94" i="66"/>
  <c r="AQ94" i="66"/>
  <c r="AP52" i="64"/>
  <c r="BD99" i="66"/>
  <c r="BE16" i="76"/>
  <c r="BE18" i="76"/>
  <c r="BB70" i="76"/>
  <c r="BA59" i="76"/>
  <c r="AY18" i="76"/>
  <c r="AU98" i="65"/>
  <c r="AB34" i="64"/>
  <c r="AS34" i="64"/>
  <c r="AM34" i="64"/>
  <c r="AJ17" i="76"/>
  <c r="AP38" i="74"/>
  <c r="AT77" i="64"/>
  <c r="AM27" i="76"/>
  <c r="AM69" i="74"/>
  <c r="AJ37" i="64"/>
  <c r="BA98" i="66"/>
  <c r="BC95" i="66"/>
  <c r="BB16" i="76"/>
  <c r="BB18" i="76"/>
  <c r="AY70" i="76"/>
  <c r="BD101" i="66"/>
  <c r="BE97" i="66"/>
  <c r="BD96" i="66"/>
  <c r="BE15" i="76"/>
  <c r="BE17" i="76"/>
  <c r="BC59" i="76"/>
  <c r="AD96" i="65"/>
  <c r="AI5" i="65"/>
  <c r="AW59" i="66"/>
  <c r="AV59" i="66"/>
  <c r="AH34" i="66"/>
  <c r="AH99" i="65"/>
  <c r="AS95" i="65"/>
  <c r="AF95" i="65"/>
  <c r="AS75" i="65"/>
  <c r="AW100" i="65"/>
  <c r="AN65" i="66"/>
  <c r="AN101" i="66"/>
  <c r="AD5" i="65"/>
  <c r="AU96" i="65"/>
  <c r="AK5" i="65"/>
  <c r="AK39" i="65" s="1"/>
  <c r="AK41" i="65" s="1"/>
  <c r="AT75" i="65"/>
  <c r="AI101" i="66"/>
  <c r="AC101" i="65"/>
  <c r="AI97" i="65"/>
  <c r="AQ98" i="65"/>
  <c r="AR99" i="65"/>
  <c r="AG5" i="65"/>
  <c r="AG39" i="65" s="1"/>
  <c r="AG41" i="65" s="1"/>
  <c r="AB61" i="65"/>
  <c r="AS98" i="65"/>
  <c r="AW99" i="65"/>
  <c r="AG99" i="66"/>
  <c r="BB95" i="65"/>
  <c r="AC95" i="65"/>
  <c r="AB62" i="65"/>
  <c r="AP62" i="65"/>
  <c r="AK62" i="65"/>
  <c r="AE62" i="65"/>
  <c r="AS62" i="65"/>
  <c r="AI62" i="65"/>
  <c r="AJ62" i="65"/>
  <c r="AW62" i="65"/>
  <c r="AM62" i="65"/>
  <c r="AU62" i="65"/>
  <c r="AV62" i="65"/>
  <c r="AL62" i="65"/>
  <c r="AR62" i="65"/>
  <c r="AO62" i="65"/>
  <c r="AF62" i="65"/>
  <c r="AN62" i="65"/>
  <c r="AG62" i="65"/>
  <c r="AD62" i="65"/>
  <c r="AF55" i="65"/>
  <c r="AG96" i="65"/>
  <c r="AX65" i="66"/>
  <c r="AT101" i="66"/>
  <c r="AS101" i="66"/>
  <c r="AS65" i="66"/>
  <c r="AA65" i="66"/>
  <c r="AM65" i="66"/>
  <c r="AJ65" i="66"/>
  <c r="AH65" i="66"/>
  <c r="AI65" i="66"/>
  <c r="AF65" i="66"/>
  <c r="AG65" i="66"/>
  <c r="AU65" i="66"/>
  <c r="AK65" i="66"/>
  <c r="AP65" i="66"/>
  <c r="AE65" i="66"/>
  <c r="AT65" i="66"/>
  <c r="AD65" i="66"/>
  <c r="AW65" i="66"/>
  <c r="AR65" i="66"/>
  <c r="AS99" i="66"/>
  <c r="AH62" i="65"/>
  <c r="AR76" i="65"/>
  <c r="AU5" i="65"/>
  <c r="AU39" i="65" s="1"/>
  <c r="AU41" i="65" s="1"/>
  <c r="AT52" i="66"/>
  <c r="AK48" i="65"/>
  <c r="AK96" i="65" s="1"/>
  <c r="AB39" i="65"/>
  <c r="AB41" i="65" s="1"/>
  <c r="Z63" i="65"/>
  <c r="AZ63" i="65" s="1"/>
  <c r="AR5" i="65"/>
  <c r="AR39" i="65" s="1"/>
  <c r="AR41" i="65" s="1"/>
  <c r="AX98" i="65"/>
  <c r="AP49" i="65"/>
  <c r="Z73" i="65" s="1"/>
  <c r="D12" i="71"/>
  <c r="AN98" i="65"/>
  <c r="AE98" i="65"/>
  <c r="AV99" i="65"/>
  <c r="AG98" i="65"/>
  <c r="AM101" i="66"/>
  <c r="AC53" i="66"/>
  <c r="AC65" i="66" s="1"/>
  <c r="AU76" i="65"/>
  <c r="BC97" i="65"/>
  <c r="AH98" i="65"/>
  <c r="AT62" i="65"/>
  <c r="AU55" i="65"/>
  <c r="AO101" i="66"/>
  <c r="AP5" i="65"/>
  <c r="AW75" i="65"/>
  <c r="AX100" i="66"/>
  <c r="AT98" i="65"/>
  <c r="AM99" i="65"/>
  <c r="AX99" i="65"/>
  <c r="AQ62" i="65"/>
  <c r="AX62" i="65"/>
  <c r="AS100" i="65"/>
  <c r="AX100" i="65"/>
  <c r="AN96" i="65"/>
  <c r="AJ39" i="65"/>
  <c r="AJ41" i="65" s="1"/>
  <c r="AB101" i="66"/>
  <c r="AB65" i="66"/>
  <c r="AU61" i="65"/>
  <c r="AQ61" i="65"/>
  <c r="AI61" i="65"/>
  <c r="AG61" i="65"/>
  <c r="AA61" i="65"/>
  <c r="AR61" i="65"/>
  <c r="AX61" i="65"/>
  <c r="AW61" i="65"/>
  <c r="AH61" i="65"/>
  <c r="AF61" i="65"/>
  <c r="AE69" i="74"/>
  <c r="AO101" i="65"/>
  <c r="AL98" i="65"/>
  <c r="AY69" i="74"/>
  <c r="AW101" i="66"/>
  <c r="AV65" i="66"/>
  <c r="AY47" i="65"/>
  <c r="AP69" i="74"/>
  <c r="AA37" i="64"/>
  <c r="AP100" i="65"/>
  <c r="AV69" i="74"/>
  <c r="AB69" i="74"/>
  <c r="AK69" i="74"/>
  <c r="AS102" i="65"/>
  <c r="AM97" i="66"/>
  <c r="AW77" i="64"/>
  <c r="AV77" i="64"/>
  <c r="AY47" i="66"/>
  <c r="AK59" i="66"/>
  <c r="AR21" i="74"/>
  <c r="AY95" i="65"/>
  <c r="AI77" i="64"/>
  <c r="AM5" i="65"/>
  <c r="AM39" i="65" s="1"/>
  <c r="AM41" i="65" s="1"/>
  <c r="AQ98" i="66"/>
  <c r="AY49" i="65"/>
  <c r="AW101" i="65"/>
  <c r="AX101" i="65"/>
  <c r="AQ36" i="74"/>
  <c r="AV36" i="74"/>
  <c r="AT36" i="74"/>
  <c r="AP36" i="74"/>
  <c r="AW36" i="74"/>
  <c r="AR36" i="74"/>
  <c r="AN51" i="66"/>
  <c r="AO99" i="66" s="1"/>
  <c r="AY100" i="65"/>
  <c r="AX76" i="65"/>
  <c r="BD40" i="64"/>
  <c r="AB40" i="64"/>
  <c r="AP40" i="64"/>
  <c r="AR40" i="64"/>
  <c r="AI40" i="64"/>
  <c r="BC40" i="64"/>
  <c r="AC40" i="64"/>
  <c r="AK40" i="64"/>
  <c r="AH40" i="64"/>
  <c r="BB40" i="64"/>
  <c r="AX40" i="64"/>
  <c r="AW40" i="64"/>
  <c r="AF40" i="64"/>
  <c r="AG40" i="64"/>
  <c r="AA40" i="64"/>
  <c r="BA40" i="64"/>
  <c r="AD40" i="64"/>
  <c r="AT40" i="64"/>
  <c r="AV40" i="64"/>
  <c r="D10" i="71"/>
  <c r="AA51" i="66"/>
  <c r="Z63" i="66" s="1"/>
  <c r="AC63" i="66" s="1"/>
  <c r="AR34" i="66"/>
  <c r="AD41" i="64"/>
  <c r="AW54" i="66"/>
  <c r="AL65" i="66"/>
  <c r="AH59" i="66"/>
  <c r="AP39" i="76"/>
  <c r="AW39" i="76"/>
  <c r="AU39" i="76"/>
  <c r="AF29" i="76"/>
  <c r="AS41" i="64"/>
  <c r="AC41" i="64"/>
  <c r="AT41" i="64"/>
  <c r="AE62" i="66"/>
  <c r="AK62" i="66"/>
  <c r="AU62" i="66"/>
  <c r="AE41" i="64"/>
  <c r="AF30" i="74"/>
  <c r="AF18" i="74"/>
  <c r="AX48" i="66"/>
  <c r="Z84" i="66" s="1"/>
  <c r="AZ84" i="66" s="1"/>
  <c r="AR39" i="74"/>
  <c r="AW39" i="74"/>
  <c r="AL48" i="65"/>
  <c r="AM96" i="65" s="1"/>
  <c r="AL5" i="65"/>
  <c r="AW97" i="66"/>
  <c r="AX97" i="66"/>
  <c r="AL101" i="66"/>
  <c r="AQ40" i="64"/>
  <c r="AS36" i="74"/>
  <c r="BC41" i="64"/>
  <c r="AV96" i="65"/>
  <c r="AU59" i="66"/>
  <c r="AS39" i="76"/>
  <c r="AX39" i="76"/>
  <c r="AJ41" i="64"/>
  <c r="AQ41" i="64"/>
  <c r="BA41" i="64"/>
  <c r="AN97" i="66"/>
  <c r="AX18" i="76"/>
  <c r="AX12" i="76"/>
  <c r="AX15" i="76"/>
  <c r="AX70" i="76"/>
  <c r="AO35" i="64"/>
  <c r="AE35" i="64"/>
  <c r="AF35" i="64"/>
  <c r="AI35" i="64"/>
  <c r="AB35" i="64"/>
  <c r="AU35" i="64"/>
  <c r="AH35" i="64"/>
  <c r="AS35" i="64"/>
  <c r="AL35" i="64"/>
  <c r="AU17" i="74"/>
  <c r="AU16" i="74"/>
  <c r="AV57" i="74"/>
  <c r="AU57" i="74"/>
  <c r="AU18" i="74"/>
  <c r="AU13" i="74"/>
  <c r="AU19" i="74"/>
  <c r="AV28" i="76"/>
  <c r="AC28" i="76"/>
  <c r="AE28" i="76"/>
  <c r="AT28" i="76"/>
  <c r="AA28" i="76"/>
  <c r="AQ28" i="76"/>
  <c r="BA28" i="76"/>
  <c r="AL28" i="76"/>
  <c r="AK28" i="76"/>
  <c r="BE28" i="76"/>
  <c r="AF28" i="76"/>
  <c r="AS28" i="76"/>
  <c r="BC28" i="76"/>
  <c r="AP28" i="76"/>
  <c r="BB28" i="76"/>
  <c r="BD28" i="76"/>
  <c r="AU28" i="76"/>
  <c r="AO28" i="76"/>
  <c r="AR28" i="76"/>
  <c r="AI28" i="76"/>
  <c r="AX28" i="76"/>
  <c r="AG13" i="74"/>
  <c r="AG17" i="74"/>
  <c r="AG16" i="74"/>
  <c r="AG19" i="74"/>
  <c r="AD17" i="76"/>
  <c r="AD15" i="76"/>
  <c r="AD16" i="76"/>
  <c r="AD12" i="76"/>
  <c r="AG97" i="65"/>
  <c r="AH97" i="65"/>
  <c r="AE98" i="66"/>
  <c r="AD98" i="66"/>
  <c r="AO99" i="65"/>
  <c r="AN99" i="65"/>
  <c r="AN98" i="66"/>
  <c r="AM98" i="66"/>
  <c r="AT37" i="76"/>
  <c r="AX37" i="76"/>
  <c r="AO41" i="64"/>
  <c r="AU41" i="64"/>
  <c r="AB41" i="64"/>
  <c r="AK41" i="64"/>
  <c r="BB41" i="64"/>
  <c r="AV41" i="64"/>
  <c r="AB30" i="74"/>
  <c r="AA30" i="74"/>
  <c r="AM30" i="74"/>
  <c r="AD30" i="74"/>
  <c r="AP30" i="74"/>
  <c r="AW30" i="74"/>
  <c r="AV30" i="74"/>
  <c r="AR30" i="74"/>
  <c r="AK30" i="74"/>
  <c r="AG28" i="76"/>
  <c r="AE40" i="64"/>
  <c r="AP102" i="65"/>
  <c r="AI96" i="66"/>
  <c r="AA34" i="64"/>
  <c r="AF101" i="65"/>
  <c r="AV100" i="65"/>
  <c r="AH77" i="64"/>
  <c r="BE77" i="64"/>
  <c r="AW5" i="65"/>
  <c r="AW39" i="65" s="1"/>
  <c r="AW41" i="65" s="1"/>
  <c r="AK102" i="65"/>
  <c r="AR102" i="65"/>
  <c r="AQ96" i="66"/>
  <c r="Z72" i="66"/>
  <c r="AU72" i="66" s="1"/>
  <c r="AP96" i="66"/>
  <c r="AT74" i="66"/>
  <c r="AW74" i="66"/>
  <c r="AX74" i="66"/>
  <c r="AU74" i="66"/>
  <c r="AV74" i="66"/>
  <c r="AS74" i="66"/>
  <c r="AR74" i="66"/>
  <c r="Z77" i="66"/>
  <c r="AF97" i="66"/>
  <c r="AE97" i="66"/>
  <c r="AB97" i="66"/>
  <c r="AC97" i="66"/>
  <c r="AP98" i="65"/>
  <c r="AO98" i="65"/>
  <c r="AG99" i="65"/>
  <c r="AF99" i="65"/>
  <c r="AJ99" i="65"/>
  <c r="AI99" i="65"/>
  <c r="AH98" i="66"/>
  <c r="AG98" i="66"/>
  <c r="AS99" i="65"/>
  <c r="AT99" i="65"/>
  <c r="AN94" i="66"/>
  <c r="AO94" i="66"/>
  <c r="AS98" i="66"/>
  <c r="AR98" i="66"/>
  <c r="AD94" i="66"/>
  <c r="AE94" i="66"/>
  <c r="AG94" i="66"/>
  <c r="AF94" i="66"/>
  <c r="AW37" i="76"/>
  <c r="AQ37" i="76"/>
  <c r="AV37" i="76"/>
  <c r="AP37" i="76"/>
  <c r="AU37" i="76"/>
  <c r="AV28" i="74"/>
  <c r="AQ28" i="74"/>
  <c r="AI28" i="74"/>
  <c r="AE28" i="74"/>
  <c r="AG28" i="74"/>
  <c r="AH99" i="66"/>
  <c r="AH63" i="66"/>
  <c r="AI99" i="66"/>
  <c r="AX69" i="74"/>
  <c r="AC102" i="65"/>
  <c r="AB102" i="65"/>
  <c r="AG63" i="66"/>
  <c r="AF36" i="64"/>
  <c r="AR36" i="64"/>
  <c r="AL36" i="64"/>
  <c r="AU16" i="76"/>
  <c r="AU17" i="76"/>
  <c r="AU15" i="76"/>
  <c r="AU12" i="76"/>
  <c r="AU70" i="76"/>
  <c r="AQ5" i="65"/>
  <c r="AQ48" i="65"/>
  <c r="AR96" i="65" s="1"/>
  <c r="AX20" i="74"/>
  <c r="AX13" i="74"/>
  <c r="AX19" i="74"/>
  <c r="AX18" i="74"/>
  <c r="AX30" i="74"/>
  <c r="AE19" i="74"/>
  <c r="AE16" i="74"/>
  <c r="AE18" i="74"/>
  <c r="AE20" i="74"/>
  <c r="AE13" i="74"/>
  <c r="AP39" i="74"/>
  <c r="AP13" i="74"/>
  <c r="AP16" i="74"/>
  <c r="AP17" i="74"/>
  <c r="AP19" i="74"/>
  <c r="AP20" i="74"/>
  <c r="AQ17" i="76"/>
  <c r="AQ16" i="76"/>
  <c r="AQ12" i="76"/>
  <c r="AQ15" i="76"/>
  <c r="AE36" i="64"/>
  <c r="AI36" i="64"/>
  <c r="AE52" i="66"/>
  <c r="AF100" i="66" s="1"/>
  <c r="AX39" i="74"/>
  <c r="AQ39" i="74"/>
  <c r="AV39" i="74"/>
  <c r="AT39" i="74"/>
  <c r="AV97" i="66"/>
  <c r="AH101" i="66"/>
  <c r="AG101" i="66"/>
  <c r="AY101" i="66"/>
  <c r="AX101" i="66"/>
  <c r="AN36" i="64"/>
  <c r="AW36" i="64"/>
  <c r="AP36" i="64"/>
  <c r="AZ53" i="64"/>
  <c r="AQ77" i="64"/>
  <c r="AS97" i="66"/>
  <c r="AJ77" i="64"/>
  <c r="AO102" i="65"/>
  <c r="AF102" i="65"/>
  <c r="AU102" i="65"/>
  <c r="AM98" i="65"/>
  <c r="AD100" i="65"/>
  <c r="AF69" i="74"/>
  <c r="AI69" i="74"/>
  <c r="AD99" i="66"/>
  <c r="BB77" i="64"/>
  <c r="AF5" i="65"/>
  <c r="AF39" i="65" s="1"/>
  <c r="AF41" i="65" s="1"/>
  <c r="AP77" i="64"/>
  <c r="AG77" i="64"/>
  <c r="AS71" i="65"/>
  <c r="AR71" i="65"/>
  <c r="AU71" i="65"/>
  <c r="AQ71" i="65"/>
  <c r="AF59" i="66"/>
  <c r="AF54" i="66"/>
  <c r="AR75" i="65"/>
  <c r="AV52" i="66"/>
  <c r="AW100" i="66" s="1"/>
  <c r="AV70" i="76"/>
  <c r="AQ49" i="64"/>
  <c r="AY38" i="76"/>
  <c r="AQ38" i="76"/>
  <c r="AB15" i="76"/>
  <c r="AB16" i="76"/>
  <c r="AB17" i="76"/>
  <c r="AB70" i="76"/>
  <c r="AB18" i="76"/>
  <c r="AL100" i="65"/>
  <c r="AM100" i="65"/>
  <c r="AY34" i="74"/>
  <c r="AU34" i="74"/>
  <c r="AV34" i="74"/>
  <c r="AW34" i="74"/>
  <c r="AT34" i="74"/>
  <c r="AS34" i="74"/>
  <c r="AR34" i="74"/>
  <c r="AP34" i="74"/>
  <c r="AK100" i="65"/>
  <c r="BD95" i="65"/>
  <c r="BC95" i="65"/>
  <c r="BA101" i="65"/>
  <c r="BB101" i="65"/>
  <c r="BD97" i="65"/>
  <c r="BE97" i="65"/>
  <c r="AW47" i="64"/>
  <c r="AV47" i="64"/>
  <c r="AI16" i="74"/>
  <c r="AI19" i="74"/>
  <c r="AI18" i="74"/>
  <c r="AY35" i="74"/>
  <c r="AW35" i="74"/>
  <c r="AQ35" i="74"/>
  <c r="AX35" i="74"/>
  <c r="AS35" i="74"/>
  <c r="AR35" i="74"/>
  <c r="AP35" i="74"/>
  <c r="AT35" i="74"/>
  <c r="AT5" i="65"/>
  <c r="AT39" i="65" s="1"/>
  <c r="AT41" i="65" s="1"/>
  <c r="AU75" i="65"/>
  <c r="AQ30" i="74"/>
  <c r="AQ17" i="74"/>
  <c r="AV12" i="76"/>
  <c r="AQ102" i="65"/>
  <c r="Z70" i="66"/>
  <c r="AP70" i="66" s="1"/>
  <c r="AP94" i="66"/>
  <c r="AW98" i="66"/>
  <c r="AV98" i="66"/>
  <c r="AS36" i="76"/>
  <c r="AT36" i="76"/>
  <c r="AQ75" i="65"/>
  <c r="AX94" i="66"/>
  <c r="AT96" i="66"/>
  <c r="AY17" i="74"/>
  <c r="AA69" i="74"/>
  <c r="AE100" i="65"/>
  <c r="AV101" i="66"/>
  <c r="AT69" i="74"/>
  <c r="AH69" i="74"/>
  <c r="AJ102" i="65"/>
  <c r="AV71" i="65"/>
  <c r="AV18" i="76"/>
  <c r="AQ57" i="74"/>
  <c r="AA16" i="74"/>
  <c r="AU39" i="74"/>
  <c r="AE101" i="66"/>
  <c r="AJ101" i="66"/>
  <c r="AE102" i="65"/>
  <c r="AG29" i="74"/>
  <c r="AS29" i="74"/>
  <c r="AA29" i="74"/>
  <c r="AY26" i="74"/>
  <c r="AD26" i="74"/>
  <c r="AK26" i="74"/>
  <c r="AM26" i="74"/>
  <c r="AQ26" i="74"/>
  <c r="AO26" i="74"/>
  <c r="AC26" i="74"/>
  <c r="AJ26" i="74"/>
  <c r="AI26" i="74"/>
  <c r="AW26" i="74"/>
  <c r="AV26" i="74"/>
  <c r="AU26" i="74"/>
  <c r="AH26" i="74"/>
  <c r="AL26" i="74"/>
  <c r="AE26" i="74"/>
  <c r="AX26" i="74"/>
  <c r="AR26" i="74"/>
  <c r="AP26" i="74"/>
  <c r="AS26" i="74"/>
  <c r="AN100" i="65"/>
  <c r="AO100" i="65"/>
  <c r="BA95" i="65"/>
  <c r="BD48" i="65"/>
  <c r="BD5" i="65"/>
  <c r="BD39" i="65" s="1"/>
  <c r="AY48" i="66"/>
  <c r="BB99" i="65"/>
  <c r="BC99" i="65"/>
  <c r="AQ13" i="74"/>
  <c r="AW28" i="74"/>
  <c r="AR28" i="74"/>
  <c r="AA62" i="66"/>
  <c r="AQ19" i="74"/>
  <c r="AX35" i="64"/>
  <c r="AM35" i="64"/>
  <c r="AD35" i="64"/>
  <c r="AA35" i="64"/>
  <c r="AV35" i="64"/>
  <c r="AT35" i="64"/>
  <c r="AC35" i="64"/>
  <c r="AG35" i="64"/>
  <c r="AN35" i="64"/>
  <c r="AJ35" i="64"/>
  <c r="AN37" i="64"/>
  <c r="AB37" i="64"/>
  <c r="AE37" i="64"/>
  <c r="AT37" i="64"/>
  <c r="AR37" i="64"/>
  <c r="AI37" i="64"/>
  <c r="AS37" i="64"/>
  <c r="AD37" i="64"/>
  <c r="AH37" i="64"/>
  <c r="AX37" i="64"/>
  <c r="AC37" i="64"/>
  <c r="AV37" i="64"/>
  <c r="AL37" i="64"/>
  <c r="D10" i="103"/>
  <c r="AP51" i="66"/>
  <c r="AV36" i="76"/>
  <c r="AQ36" i="76"/>
  <c r="AP36" i="76"/>
  <c r="AW36" i="76"/>
  <c r="AR36" i="76"/>
  <c r="AX36" i="76"/>
  <c r="AS37" i="76"/>
  <c r="AR37" i="76"/>
  <c r="AY28" i="74"/>
  <c r="AN28" i="74"/>
  <c r="AC28" i="74"/>
  <c r="AH28" i="74"/>
  <c r="AS28" i="74"/>
  <c r="AU28" i="74"/>
  <c r="AJ28" i="74"/>
  <c r="AO28" i="74"/>
  <c r="AB28" i="74"/>
  <c r="AF28" i="74"/>
  <c r="AD28" i="74"/>
  <c r="AX28" i="74"/>
  <c r="AM28" i="74"/>
  <c r="AK28" i="74"/>
  <c r="AL28" i="74"/>
  <c r="AT28" i="74"/>
  <c r="AP28" i="74"/>
  <c r="AV102" i="65"/>
  <c r="AF100" i="65"/>
  <c r="AG102" i="65"/>
  <c r="AW102" i="65"/>
  <c r="AN102" i="65"/>
  <c r="AV99" i="66"/>
  <c r="AU63" i="66"/>
  <c r="AU96" i="66"/>
  <c r="AU35" i="74"/>
  <c r="AJ18" i="76"/>
  <c r="AJ99" i="66"/>
  <c r="AK99" i="66"/>
  <c r="AR96" i="66"/>
  <c r="AR54" i="66"/>
  <c r="AS96" i="66"/>
  <c r="AV97" i="65"/>
  <c r="AW97" i="65"/>
  <c r="AV55" i="65"/>
  <c r="AV61" i="65"/>
  <c r="AE99" i="66"/>
  <c r="AF99" i="66"/>
  <c r="BE48" i="65"/>
  <c r="BE5" i="65"/>
  <c r="BE39" i="65" s="1"/>
  <c r="AQ47" i="66"/>
  <c r="AB55" i="65"/>
  <c r="AX77" i="66"/>
  <c r="BA77" i="66"/>
  <c r="BC77" i="66"/>
  <c r="BB77" i="66"/>
  <c r="AQ29" i="74"/>
  <c r="AY29" i="74"/>
  <c r="AU36" i="76"/>
  <c r="BC36" i="76"/>
  <c r="BA36" i="76"/>
  <c r="BE36" i="76"/>
  <c r="BB36" i="76"/>
  <c r="BD36" i="76"/>
  <c r="AV37" i="74"/>
  <c r="BC5" i="65"/>
  <c r="BC39" i="65" s="1"/>
  <c r="BC48" i="65"/>
  <c r="BB5" i="65"/>
  <c r="BB39" i="65" s="1"/>
  <c r="AY36" i="76"/>
  <c r="AY26" i="76"/>
  <c r="AY75" i="65"/>
  <c r="AY63" i="65"/>
  <c r="AY20" i="74"/>
  <c r="BE40" i="64"/>
  <c r="BE37" i="64"/>
  <c r="AY73" i="66"/>
  <c r="AY62" i="66"/>
  <c r="BE35" i="64"/>
  <c r="BC39" i="76"/>
  <c r="BA39" i="76"/>
  <c r="BE39" i="76"/>
  <c r="BB39" i="76"/>
  <c r="BD39" i="76"/>
  <c r="AP74" i="66"/>
  <c r="BB74" i="66"/>
  <c r="BC74" i="66"/>
  <c r="AZ74" i="66"/>
  <c r="BD74" i="66"/>
  <c r="BA74" i="66"/>
  <c r="BE74" i="66"/>
  <c r="BD37" i="76"/>
  <c r="BB37" i="76"/>
  <c r="BC37" i="76"/>
  <c r="BA37" i="76"/>
  <c r="BE37" i="76"/>
  <c r="BE38" i="64"/>
  <c r="BA5" i="65"/>
  <c r="BA39" i="65" s="1"/>
  <c r="BA48" i="65"/>
  <c r="AY19" i="74"/>
  <c r="AY37" i="76"/>
  <c r="AY27" i="74"/>
  <c r="AY15" i="76"/>
  <c r="AY39" i="76"/>
  <c r="AY16" i="76"/>
  <c r="AY59" i="76"/>
  <c r="AY38" i="74"/>
  <c r="BE41" i="64"/>
  <c r="AY65" i="66"/>
  <c r="AV34" i="66"/>
  <c r="AT36" i="64"/>
  <c r="AB28" i="76"/>
  <c r="AY28" i="76"/>
  <c r="BB35" i="76"/>
  <c r="BD35" i="76"/>
  <c r="BA35" i="76"/>
  <c r="BE35" i="76"/>
  <c r="BC35" i="76"/>
  <c r="AY39" i="74"/>
  <c r="AY57" i="74"/>
  <c r="AY30" i="74"/>
  <c r="AY18" i="74"/>
  <c r="AY59" i="66"/>
  <c r="AY74" i="66"/>
  <c r="AY35" i="76"/>
  <c r="BE52" i="64"/>
  <c r="AY77" i="66"/>
  <c r="AU73" i="66"/>
  <c r="BA73" i="66"/>
  <c r="BE73" i="66"/>
  <c r="BC73" i="66"/>
  <c r="BB73" i="66"/>
  <c r="AZ73" i="66"/>
  <c r="BD73" i="66"/>
  <c r="BA38" i="76"/>
  <c r="BE38" i="76"/>
  <c r="BC38" i="76"/>
  <c r="BD38" i="76"/>
  <c r="BB38" i="76"/>
  <c r="BE70" i="66"/>
  <c r="AU36" i="74"/>
  <c r="AY36" i="74"/>
  <c r="BE51" i="64"/>
  <c r="AY5" i="65"/>
  <c r="AY39" i="65" s="1"/>
  <c r="AY41" i="65" s="1"/>
  <c r="AY48" i="65"/>
  <c r="AY51" i="66"/>
  <c r="BB55" i="65"/>
  <c r="AY53" i="65"/>
  <c r="AY34" i="66"/>
  <c r="AY66" i="65"/>
  <c r="AY62" i="65"/>
  <c r="BE36" i="64"/>
  <c r="BE39" i="64"/>
  <c r="AT97" i="65"/>
  <c r="AS97" i="65"/>
  <c r="AS61" i="65"/>
  <c r="AX95" i="65"/>
  <c r="AW95" i="65"/>
  <c r="AW55" i="65"/>
  <c r="AW71" i="65"/>
  <c r="AX99" i="66"/>
  <c r="AL99" i="66"/>
  <c r="AM99" i="66"/>
  <c r="AQ101" i="66"/>
  <c r="AQ65" i="66"/>
  <c r="AQ77" i="66"/>
  <c r="AR101" i="66"/>
  <c r="AL97" i="65"/>
  <c r="AK61" i="65"/>
  <c r="AA66" i="65"/>
  <c r="AX66" i="65"/>
  <c r="AB66" i="65"/>
  <c r="AF66" i="65"/>
  <c r="AP66" i="65"/>
  <c r="AH66" i="65"/>
  <c r="AT66" i="65"/>
  <c r="AE66" i="65"/>
  <c r="AG66" i="65"/>
  <c r="AD66" i="65"/>
  <c r="AQ66" i="65"/>
  <c r="AM66" i="65"/>
  <c r="AN66" i="65"/>
  <c r="AV66" i="65"/>
  <c r="AS66" i="65"/>
  <c r="AR66" i="65"/>
  <c r="AJ66" i="65"/>
  <c r="AW66" i="65"/>
  <c r="AK66" i="65"/>
  <c r="AU66" i="65"/>
  <c r="AC66" i="65"/>
  <c r="AI66" i="65"/>
  <c r="AL66" i="65"/>
  <c r="AO66" i="65"/>
  <c r="AC99" i="66"/>
  <c r="AT63" i="66"/>
  <c r="AT99" i="66"/>
  <c r="AU99" i="66"/>
  <c r="AV96" i="66"/>
  <c r="AS53" i="64"/>
  <c r="BC53" i="64"/>
  <c r="AI95" i="66"/>
  <c r="AC96" i="65"/>
  <c r="AP47" i="64"/>
  <c r="AN99" i="66"/>
  <c r="AQ37" i="64"/>
  <c r="AW46" i="64"/>
  <c r="AP101" i="66"/>
  <c r="AR52" i="64"/>
  <c r="AV76" i="65"/>
  <c r="AW50" i="64"/>
  <c r="AU52" i="64"/>
  <c r="AS5" i="65"/>
  <c r="AS48" i="65"/>
  <c r="AM47" i="66"/>
  <c r="AO97" i="65"/>
  <c r="AO61" i="65"/>
  <c r="AM96" i="66"/>
  <c r="AJ95" i="65"/>
  <c r="AI95" i="65"/>
  <c r="AL95" i="65"/>
  <c r="AK95" i="65"/>
  <c r="AL61" i="65"/>
  <c r="AN61" i="65"/>
  <c r="AR97" i="65"/>
  <c r="AR55" i="65"/>
  <c r="AD47" i="66"/>
  <c r="AJ47" i="66"/>
  <c r="AT55" i="65"/>
  <c r="AU95" i="65"/>
  <c r="AV95" i="65"/>
  <c r="AE48" i="65"/>
  <c r="AF96" i="66"/>
  <c r="AE96" i="66"/>
  <c r="AD97" i="65"/>
  <c r="AD61" i="65"/>
  <c r="AW96" i="65"/>
  <c r="AJ55" i="65"/>
  <c r="AK97" i="65"/>
  <c r="AJ97" i="65"/>
  <c r="AX34" i="66"/>
  <c r="AX47" i="66"/>
  <c r="Z83" i="66" s="1"/>
  <c r="AN61" i="66"/>
  <c r="AF61" i="66"/>
  <c r="AO61" i="66"/>
  <c r="AV61" i="66"/>
  <c r="AR61" i="66"/>
  <c r="AL61" i="66"/>
  <c r="AK61" i="66"/>
  <c r="AU61" i="66"/>
  <c r="AX61" i="66"/>
  <c r="AE61" i="66"/>
  <c r="AJ61" i="66"/>
  <c r="AA61" i="66"/>
  <c r="AW61" i="66"/>
  <c r="AI61" i="66"/>
  <c r="AM61" i="66"/>
  <c r="AC61" i="66"/>
  <c r="AD61" i="66"/>
  <c r="AP61" i="66"/>
  <c r="AQ61" i="66"/>
  <c r="AT61" i="66"/>
  <c r="AG61" i="66"/>
  <c r="AS61" i="66"/>
  <c r="AQ59" i="66"/>
  <c r="AT71" i="65"/>
  <c r="AP71" i="65"/>
  <c r="AX5" i="65"/>
  <c r="AX39" i="65" s="1"/>
  <c r="AX41" i="65" s="1"/>
  <c r="AX48" i="65"/>
  <c r="AC97" i="65"/>
  <c r="AB97" i="65"/>
  <c r="AW96" i="66"/>
  <c r="AX96" i="66"/>
  <c r="AU97" i="65"/>
  <c r="AT61" i="65"/>
  <c r="AS47" i="66"/>
  <c r="AA48" i="65"/>
  <c r="C6" i="71"/>
  <c r="AB47" i="66"/>
  <c r="AJ96" i="65"/>
  <c r="AH5" i="65"/>
  <c r="AH39" i="65" s="1"/>
  <c r="AH41" i="65" s="1"/>
  <c r="AH48" i="65"/>
  <c r="AI96" i="65" s="1"/>
  <c r="AE34" i="66"/>
  <c r="AE47" i="66"/>
  <c r="AQ95" i="65"/>
  <c r="BD41" i="64"/>
  <c r="AN41" i="64"/>
  <c r="AA62" i="65"/>
  <c r="AT74" i="65"/>
  <c r="AD95" i="65"/>
  <c r="AF98" i="65"/>
  <c r="AB57" i="74"/>
  <c r="AU52" i="66"/>
  <c r="AW77" i="66"/>
  <c r="AO10" i="76"/>
  <c r="AO69" i="76"/>
  <c r="AS70" i="64"/>
  <c r="AT10" i="76"/>
  <c r="AT38" i="76"/>
  <c r="AC50" i="65"/>
  <c r="AC5" i="65"/>
  <c r="AC39" i="65" s="1"/>
  <c r="AC41" i="65" s="1"/>
  <c r="AB50" i="66"/>
  <c r="AS76" i="65"/>
  <c r="AT100" i="65"/>
  <c r="AW41" i="64"/>
  <c r="AH96" i="66"/>
  <c r="AA17" i="74"/>
  <c r="AK35" i="64"/>
  <c r="AW35" i="64"/>
  <c r="AP35" i="64"/>
  <c r="AM56" i="74"/>
  <c r="AM29" i="74"/>
  <c r="AE10" i="76"/>
  <c r="AF58" i="76"/>
  <c r="AE58" i="76"/>
  <c r="AG53" i="65"/>
  <c r="AJ20" i="74"/>
  <c r="AJ68" i="74"/>
  <c r="AL68" i="74"/>
  <c r="AR10" i="76"/>
  <c r="AS58" i="76"/>
  <c r="AR69" i="76"/>
  <c r="AQ34" i="65"/>
  <c r="AQ39" i="65" s="1"/>
  <c r="AQ41" i="65" s="1"/>
  <c r="AQ53" i="65"/>
  <c r="AO50" i="66"/>
  <c r="AO34" i="66"/>
  <c r="AE25" i="76"/>
  <c r="AO25" i="76"/>
  <c r="BD25" i="76"/>
  <c r="AH25" i="76"/>
  <c r="AP25" i="76"/>
  <c r="AB25" i="76"/>
  <c r="AC25" i="76"/>
  <c r="AQ25" i="76"/>
  <c r="AU25" i="76"/>
  <c r="AN25" i="76"/>
  <c r="AA25" i="76"/>
  <c r="AT25" i="76"/>
  <c r="AM25" i="76"/>
  <c r="AA19" i="74"/>
  <c r="AJ69" i="76"/>
  <c r="AJ28" i="76"/>
  <c r="AM53" i="65"/>
  <c r="AS34" i="65"/>
  <c r="AS53" i="65"/>
  <c r="AB61" i="66"/>
  <c r="AE17" i="74"/>
  <c r="AK52" i="66"/>
  <c r="AM58" i="76"/>
  <c r="AE49" i="65"/>
  <c r="AF97" i="65" s="1"/>
  <c r="AA21" i="66"/>
  <c r="AN40" i="64"/>
  <c r="AJ40" i="64"/>
  <c r="AO40" i="64"/>
  <c r="AM40" i="64"/>
  <c r="AG100" i="65"/>
  <c r="BC100" i="66"/>
  <c r="BB100" i="66"/>
  <c r="AD66" i="74"/>
  <c r="AE54" i="74"/>
  <c r="AN73" i="64"/>
  <c r="AM37" i="64"/>
  <c r="AM76" i="64"/>
  <c r="AN76" i="64"/>
  <c r="AO52" i="74"/>
  <c r="AN52" i="74"/>
  <c r="AN64" i="74"/>
  <c r="AN69" i="74" s="1"/>
  <c r="AD65" i="74"/>
  <c r="AE53" i="74"/>
  <c r="AR53" i="74"/>
  <c r="AS53" i="74"/>
  <c r="AO66" i="74"/>
  <c r="AO69" i="74" s="1"/>
  <c r="AP54" i="74"/>
  <c r="AD54" i="74"/>
  <c r="AI52" i="74"/>
  <c r="AP76" i="65"/>
  <c r="AR65" i="74"/>
  <c r="AR69" i="74" s="1"/>
  <c r="AQ76" i="64"/>
  <c r="AR76" i="64"/>
  <c r="AD53" i="74"/>
  <c r="AG37" i="64"/>
  <c r="AU37" i="64"/>
  <c r="AO37" i="64"/>
  <c r="AF37" i="64"/>
  <c r="AK37" i="64"/>
  <c r="BC97" i="66"/>
  <c r="BC94" i="66"/>
  <c r="AU69" i="74"/>
  <c r="AW52" i="74"/>
  <c r="AW64" i="74"/>
  <c r="AW69" i="74" s="1"/>
  <c r="BC98" i="66"/>
  <c r="BA94" i="66"/>
  <c r="AK74" i="64"/>
  <c r="BC101" i="66"/>
  <c r="C10" i="71"/>
  <c r="AA52" i="65"/>
  <c r="AG69" i="74"/>
  <c r="AZ96" i="65" l="1"/>
  <c r="BD55" i="65"/>
  <c r="BA89" i="65"/>
  <c r="AZ87" i="65"/>
  <c r="BD87" i="65"/>
  <c r="BA87" i="65"/>
  <c r="BE87" i="65"/>
  <c r="BD89" i="65"/>
  <c r="Z84" i="65"/>
  <c r="BD84" i="65" s="1"/>
  <c r="AX72" i="65"/>
  <c r="AZ101" i="65"/>
  <c r="AY89" i="65"/>
  <c r="AX83" i="65"/>
  <c r="BC83" i="65"/>
  <c r="BE89" i="65"/>
  <c r="BB96" i="65"/>
  <c r="BA84" i="65"/>
  <c r="BD83" i="65"/>
  <c r="AZ88" i="65"/>
  <c r="BE88" i="65"/>
  <c r="BD88" i="65"/>
  <c r="BC88" i="65"/>
  <c r="BA88" i="65"/>
  <c r="E7" i="105"/>
  <c r="C13" i="105"/>
  <c r="BE83" i="65"/>
  <c r="BB83" i="65"/>
  <c r="BE84" i="65"/>
  <c r="AZ95" i="65"/>
  <c r="AY83" i="65"/>
  <c r="AP19" i="76"/>
  <c r="AZ86" i="65"/>
  <c r="BC86" i="65"/>
  <c r="BA86" i="65"/>
  <c r="AY86" i="65"/>
  <c r="BE86" i="65"/>
  <c r="BD86" i="65"/>
  <c r="BB86" i="65"/>
  <c r="AX73" i="65"/>
  <c r="Z85" i="65"/>
  <c r="AX85" i="65" s="1"/>
  <c r="AZ89" i="65"/>
  <c r="BC89" i="65"/>
  <c r="BB89" i="65"/>
  <c r="BD48" i="76"/>
  <c r="BC48" i="76"/>
  <c r="BA48" i="76"/>
  <c r="BB48" i="76"/>
  <c r="BE48" i="76"/>
  <c r="AZ48" i="76"/>
  <c r="AY48" i="76"/>
  <c r="AX48" i="76"/>
  <c r="BE47" i="76"/>
  <c r="BD47" i="76"/>
  <c r="BC47" i="76"/>
  <c r="BB47" i="76"/>
  <c r="BA47" i="76"/>
  <c r="AY47" i="76"/>
  <c r="AZ47" i="76"/>
  <c r="AX47" i="76"/>
  <c r="AZ45" i="76"/>
  <c r="BB45" i="76"/>
  <c r="BE45" i="76"/>
  <c r="BA45" i="76"/>
  <c r="BD45" i="76"/>
  <c r="AY45" i="76"/>
  <c r="BC45" i="76"/>
  <c r="BE87" i="66"/>
  <c r="BC87" i="66"/>
  <c r="BB87" i="66"/>
  <c r="BD87" i="66"/>
  <c r="BA87" i="66"/>
  <c r="AZ85" i="66"/>
  <c r="AZ96" i="66"/>
  <c r="AY84" i="66"/>
  <c r="AX84" i="66"/>
  <c r="AX83" i="66"/>
  <c r="BC84" i="66"/>
  <c r="BE84" i="66"/>
  <c r="BD84" i="66"/>
  <c r="BB84" i="66"/>
  <c r="BA84" i="66"/>
  <c r="AZ99" i="66"/>
  <c r="AY87" i="66"/>
  <c r="AZ87" i="66"/>
  <c r="AZ95" i="66"/>
  <c r="AY83" i="66"/>
  <c r="BD85" i="66"/>
  <c r="BE85" i="66"/>
  <c r="BC85" i="66"/>
  <c r="BB85" i="66"/>
  <c r="BA85" i="66"/>
  <c r="AY85" i="66"/>
  <c r="BA86" i="66"/>
  <c r="BD86" i="66"/>
  <c r="BE86" i="66"/>
  <c r="BC86" i="66"/>
  <c r="BB86" i="66"/>
  <c r="AY86" i="66"/>
  <c r="BD88" i="66"/>
  <c r="BC88" i="66"/>
  <c r="BB88" i="66"/>
  <c r="BA88" i="66"/>
  <c r="BE88" i="66"/>
  <c r="AX87" i="66"/>
  <c r="AC61" i="65"/>
  <c r="AV54" i="66"/>
  <c r="AB21" i="74"/>
  <c r="AP77" i="66"/>
  <c r="AZ77" i="66"/>
  <c r="BB53" i="64"/>
  <c r="AL19" i="76"/>
  <c r="AR95" i="66"/>
  <c r="AF21" i="74"/>
  <c r="AQ70" i="66"/>
  <c r="AZ63" i="66"/>
  <c r="AY78" i="65"/>
  <c r="AZ78" i="65"/>
  <c r="AZ58" i="66"/>
  <c r="AI21" i="74"/>
  <c r="AP74" i="65"/>
  <c r="AZ74" i="65"/>
  <c r="AW72" i="65"/>
  <c r="AZ72" i="65"/>
  <c r="BA102" i="66"/>
  <c r="AY61" i="65"/>
  <c r="AZ97" i="65"/>
  <c r="AM61" i="65"/>
  <c r="AZ61" i="65"/>
  <c r="AY29" i="76"/>
  <c r="AZ29" i="76"/>
  <c r="BC29" i="76"/>
  <c r="AH29" i="76"/>
  <c r="BA29" i="76"/>
  <c r="AI29" i="76"/>
  <c r="BD29" i="76"/>
  <c r="AQ29" i="76"/>
  <c r="AX29" i="76"/>
  <c r="BE29" i="76"/>
  <c r="AN29" i="76"/>
  <c r="AC29" i="76"/>
  <c r="AS29" i="76"/>
  <c r="AD29" i="76"/>
  <c r="BB29" i="76"/>
  <c r="AJ29" i="76"/>
  <c r="AG29" i="76"/>
  <c r="AK29" i="76"/>
  <c r="AW29" i="76"/>
  <c r="AA29" i="76"/>
  <c r="AU29" i="76"/>
  <c r="AB29" i="76"/>
  <c r="AP29" i="76"/>
  <c r="AM29" i="76"/>
  <c r="AL29" i="76"/>
  <c r="BE53" i="64"/>
  <c r="AY53" i="64"/>
  <c r="AT21" i="74"/>
  <c r="AV29" i="76"/>
  <c r="AV21" i="74"/>
  <c r="AE30" i="74"/>
  <c r="AH30" i="74"/>
  <c r="AO30" i="74"/>
  <c r="AT30" i="74"/>
  <c r="AI30" i="74"/>
  <c r="AG30" i="74"/>
  <c r="AS30" i="74"/>
  <c r="AU30" i="74"/>
  <c r="AM19" i="76"/>
  <c r="AN19" i="76"/>
  <c r="AI19" i="76"/>
  <c r="AG19" i="76"/>
  <c r="AB19" i="76"/>
  <c r="AF19" i="76"/>
  <c r="AK19" i="76"/>
  <c r="AA19" i="76"/>
  <c r="AS19" i="76"/>
  <c r="AH19" i="76"/>
  <c r="AJ19" i="76"/>
  <c r="AV19" i="76"/>
  <c r="AZ72" i="66"/>
  <c r="AF58" i="66"/>
  <c r="AD58" i="66"/>
  <c r="AH58" i="66"/>
  <c r="AE58" i="66"/>
  <c r="AE21" i="74"/>
  <c r="BA70" i="66"/>
  <c r="BD70" i="66"/>
  <c r="BA72" i="66"/>
  <c r="AN58" i="66"/>
  <c r="AA58" i="66"/>
  <c r="AU58" i="66"/>
  <c r="AG58" i="66"/>
  <c r="AW19" i="76"/>
  <c r="BB70" i="66"/>
  <c r="AZ70" i="66"/>
  <c r="AY72" i="66"/>
  <c r="AY58" i="66"/>
  <c r="AR72" i="66"/>
  <c r="AB58" i="66"/>
  <c r="AQ58" i="66"/>
  <c r="AV58" i="66"/>
  <c r="AC19" i="76"/>
  <c r="AD69" i="74"/>
  <c r="AQ19" i="76"/>
  <c r="AK21" i="74"/>
  <c r="AM21" i="74"/>
  <c r="AY99" i="66"/>
  <c r="AS58" i="66"/>
  <c r="AT58" i="66"/>
  <c r="AL58" i="66"/>
  <c r="AO58" i="66"/>
  <c r="AX58" i="66"/>
  <c r="AC58" i="66"/>
  <c r="AP96" i="65"/>
  <c r="AW102" i="66"/>
  <c r="AK55" i="65"/>
  <c r="AT72" i="65"/>
  <c r="AV72" i="65"/>
  <c r="AP53" i="64"/>
  <c r="AV53" i="64"/>
  <c r="AT53" i="64"/>
  <c r="AB99" i="66"/>
  <c r="AL63" i="66"/>
  <c r="BE72" i="66"/>
  <c r="BC72" i="66"/>
  <c r="AT72" i="66"/>
  <c r="AQ63" i="66"/>
  <c r="AQ78" i="65"/>
  <c r="AU53" i="64"/>
  <c r="AW53" i="64"/>
  <c r="BD53" i="64"/>
  <c r="AX63" i="66"/>
  <c r="AY71" i="65"/>
  <c r="BD72" i="66"/>
  <c r="AF63" i="66"/>
  <c r="AN63" i="66"/>
  <c r="AQ53" i="64"/>
  <c r="BA53" i="64"/>
  <c r="AV72" i="66"/>
  <c r="AB63" i="66"/>
  <c r="BB72" i="66"/>
  <c r="AE63" i="66"/>
  <c r="AJ63" i="66"/>
  <c r="AM63" i="66"/>
  <c r="AQ96" i="65"/>
  <c r="AU72" i="65"/>
  <c r="AQ55" i="65"/>
  <c r="AR72" i="65"/>
  <c r="AW34" i="66"/>
  <c r="BC70" i="66"/>
  <c r="AY96" i="66"/>
  <c r="AQ72" i="65"/>
  <c r="BD77" i="66"/>
  <c r="BE77" i="66"/>
  <c r="AP72" i="65"/>
  <c r="AA63" i="66"/>
  <c r="AT77" i="66"/>
  <c r="AD63" i="66"/>
  <c r="AK63" i="66"/>
  <c r="AL96" i="65"/>
  <c r="AF34" i="66"/>
  <c r="AJ34" i="66"/>
  <c r="AV103" i="65"/>
  <c r="AW103" i="65"/>
  <c r="AS63" i="66"/>
  <c r="AD101" i="66"/>
  <c r="AC101" i="66"/>
  <c r="AZ73" i="65"/>
  <c r="AP97" i="65"/>
  <c r="AP61" i="65"/>
  <c r="AA63" i="65"/>
  <c r="AC63" i="65"/>
  <c r="AS63" i="65"/>
  <c r="AI63" i="65"/>
  <c r="AT63" i="65"/>
  <c r="AF63" i="65"/>
  <c r="AO63" i="65"/>
  <c r="AQ63" i="65"/>
  <c r="AP63" i="65"/>
  <c r="AH63" i="65"/>
  <c r="AN63" i="65"/>
  <c r="AX63" i="65"/>
  <c r="AK63" i="65"/>
  <c r="AG63" i="65"/>
  <c r="AJ63" i="65"/>
  <c r="AL63" i="65"/>
  <c r="AE63" i="65"/>
  <c r="AV63" i="65"/>
  <c r="AD63" i="65"/>
  <c r="AB63" i="65"/>
  <c r="AW63" i="65"/>
  <c r="AU63" i="65"/>
  <c r="AM63" i="65"/>
  <c r="AR63" i="65"/>
  <c r="AQ97" i="65"/>
  <c r="AY19" i="76"/>
  <c r="AY21" i="74"/>
  <c r="AU21" i="74"/>
  <c r="AY52" i="66"/>
  <c r="D13" i="90"/>
  <c r="AX21" i="74"/>
  <c r="AY97" i="65"/>
  <c r="AG21" i="74"/>
  <c r="AX19" i="76"/>
  <c r="AD19" i="76"/>
  <c r="AO63" i="66"/>
  <c r="AV63" i="66"/>
  <c r="AI63" i="66"/>
  <c r="AR63" i="66"/>
  <c r="AW63" i="66"/>
  <c r="AP21" i="74"/>
  <c r="AU77" i="66"/>
  <c r="AS77" i="66"/>
  <c r="AR77" i="66"/>
  <c r="AV77" i="66"/>
  <c r="AP72" i="66"/>
  <c r="AS72" i="66"/>
  <c r="AW72" i="66"/>
  <c r="AX72" i="66"/>
  <c r="AQ72" i="66"/>
  <c r="AU19" i="76"/>
  <c r="AQ21" i="74"/>
  <c r="AW70" i="66"/>
  <c r="AY70" i="66"/>
  <c r="AS70" i="66"/>
  <c r="AT70" i="66"/>
  <c r="AR70" i="66"/>
  <c r="AU70" i="66"/>
  <c r="AV70" i="66"/>
  <c r="AX70" i="66"/>
  <c r="AR78" i="65"/>
  <c r="AW78" i="65"/>
  <c r="AS78" i="65"/>
  <c r="AV78" i="65"/>
  <c r="AT78" i="65"/>
  <c r="AU78" i="65"/>
  <c r="AP78" i="65"/>
  <c r="AX78" i="65"/>
  <c r="AP99" i="66"/>
  <c r="Z75" i="66"/>
  <c r="AY75" i="66" s="1"/>
  <c r="AP63" i="66"/>
  <c r="AQ99" i="66"/>
  <c r="AY74" i="65"/>
  <c r="AS74" i="65"/>
  <c r="AR74" i="65"/>
  <c r="AV74" i="65"/>
  <c r="AQ74" i="65"/>
  <c r="AW74" i="65"/>
  <c r="AU74" i="65"/>
  <c r="AY101" i="65"/>
  <c r="AY63" i="66"/>
  <c r="AY55" i="65"/>
  <c r="AY72" i="65"/>
  <c r="BC55" i="65"/>
  <c r="BC96" i="65"/>
  <c r="BD96" i="65"/>
  <c r="BA55" i="65"/>
  <c r="BA96" i="65"/>
  <c r="BE55" i="65"/>
  <c r="BE96" i="65"/>
  <c r="AA21" i="74"/>
  <c r="AT47" i="66"/>
  <c r="AT34" i="66"/>
  <c r="AO47" i="65"/>
  <c r="AO5" i="65"/>
  <c r="AO39" i="65" s="1"/>
  <c r="AO41" i="65" s="1"/>
  <c r="AS52" i="66"/>
  <c r="AS54" i="66" s="1"/>
  <c r="AS34" i="66"/>
  <c r="AN101" i="65"/>
  <c r="AM55" i="65"/>
  <c r="AR101" i="65"/>
  <c r="AP53" i="65"/>
  <c r="Z77" i="65" s="1"/>
  <c r="C11" i="103"/>
  <c r="AP34" i="65"/>
  <c r="AP39" i="65" s="1"/>
  <c r="AP41" i="65" s="1"/>
  <c r="C11" i="71"/>
  <c r="AA53" i="65"/>
  <c r="AR12" i="76"/>
  <c r="AR17" i="76"/>
  <c r="AR59" i="76"/>
  <c r="AR15" i="76"/>
  <c r="AS59" i="76"/>
  <c r="AR16" i="76"/>
  <c r="AR70" i="76"/>
  <c r="AR18" i="76"/>
  <c r="AR29" i="76"/>
  <c r="AR39" i="76"/>
  <c r="AJ18" i="74"/>
  <c r="AJ19" i="74"/>
  <c r="AK57" i="74"/>
  <c r="AJ57" i="74"/>
  <c r="AJ30" i="74"/>
  <c r="AJ13" i="74"/>
  <c r="AJ16" i="74"/>
  <c r="AJ17" i="74"/>
  <c r="AN47" i="65"/>
  <c r="AN5" i="65"/>
  <c r="AN39" i="65" s="1"/>
  <c r="AN41" i="65" s="1"/>
  <c r="AB98" i="66"/>
  <c r="AC98" i="66"/>
  <c r="AB62" i="66"/>
  <c r="AD34" i="65"/>
  <c r="AD39" i="65" s="1"/>
  <c r="AD41" i="65" s="1"/>
  <c r="AD53" i="65"/>
  <c r="AB95" i="66"/>
  <c r="AB59" i="66"/>
  <c r="AS95" i="66"/>
  <c r="AS59" i="66"/>
  <c r="C13" i="90"/>
  <c r="E6" i="90" s="1"/>
  <c r="AK103" i="65"/>
  <c r="AE5" i="65"/>
  <c r="AE39" i="65" s="1"/>
  <c r="AE41" i="65" s="1"/>
  <c r="AU103" i="65"/>
  <c r="AR103" i="65"/>
  <c r="AA48" i="66"/>
  <c r="AA5" i="66"/>
  <c r="D7" i="71"/>
  <c r="AG47" i="66"/>
  <c r="AK100" i="66"/>
  <c r="AC47" i="66"/>
  <c r="AD95" i="66" s="1"/>
  <c r="AC34" i="66"/>
  <c r="AG52" i="66"/>
  <c r="AF95" i="66"/>
  <c r="AE54" i="66"/>
  <c r="AE59" i="66"/>
  <c r="AE95" i="66"/>
  <c r="AF96" i="65"/>
  <c r="AE55" i="65"/>
  <c r="AE96" i="65"/>
  <c r="AT96" i="65"/>
  <c r="AS55" i="65"/>
  <c r="AT103" i="65" s="1"/>
  <c r="AS96" i="65"/>
  <c r="AS72" i="65"/>
  <c r="AK48" i="66"/>
  <c r="AK34" i="66"/>
  <c r="AE97" i="65"/>
  <c r="AE61" i="65"/>
  <c r="AN19" i="74"/>
  <c r="AN30" i="74"/>
  <c r="AN13" i="74"/>
  <c r="AN17" i="74"/>
  <c r="AN57" i="74"/>
  <c r="AN18" i="74"/>
  <c r="AN16" i="74"/>
  <c r="AN20" i="74"/>
  <c r="AO57" i="74"/>
  <c r="AL53" i="65"/>
  <c r="AL34" i="65"/>
  <c r="AL39" i="65" s="1"/>
  <c r="AL41" i="65" s="1"/>
  <c r="AQ52" i="66"/>
  <c r="AQ34" i="66"/>
  <c r="AL13" i="74"/>
  <c r="AL16" i="74"/>
  <c r="AL57" i="74"/>
  <c r="AL17" i="74"/>
  <c r="AL18" i="74"/>
  <c r="AL20" i="74"/>
  <c r="AL30" i="74"/>
  <c r="AL19" i="74"/>
  <c r="AM57" i="74"/>
  <c r="AG101" i="65"/>
  <c r="AG55" i="65"/>
  <c r="AH101" i="65"/>
  <c r="AE15" i="76"/>
  <c r="AF59" i="76"/>
  <c r="AE59" i="76"/>
  <c r="AE12" i="76"/>
  <c r="AE17" i="76"/>
  <c r="AE18" i="76"/>
  <c r="AE16" i="76"/>
  <c r="AE70" i="76"/>
  <c r="AE29" i="76"/>
  <c r="AC98" i="65"/>
  <c r="AD98" i="65"/>
  <c r="AC62" i="65"/>
  <c r="AP59" i="76"/>
  <c r="AO59" i="76"/>
  <c r="AO12" i="76"/>
  <c r="AO17" i="76"/>
  <c r="AO29" i="76"/>
  <c r="AO15" i="76"/>
  <c r="AO70" i="76"/>
  <c r="AO18" i="76"/>
  <c r="AO16" i="76"/>
  <c r="AV100" i="66"/>
  <c r="AU100" i="66"/>
  <c r="AU54" i="66"/>
  <c r="AB96" i="65"/>
  <c r="Z60" i="65"/>
  <c r="AX96" i="65"/>
  <c r="AY96" i="65"/>
  <c r="AX55" i="65"/>
  <c r="AC55" i="65"/>
  <c r="AM59" i="66"/>
  <c r="AS39" i="65"/>
  <c r="AS41" i="65" s="1"/>
  <c r="Z64" i="65"/>
  <c r="AB100" i="65"/>
  <c r="AP47" i="66"/>
  <c r="D6" i="103"/>
  <c r="AB52" i="66"/>
  <c r="AB34" i="66"/>
  <c r="AC19" i="74"/>
  <c r="AC16" i="74"/>
  <c r="AC13" i="74"/>
  <c r="AC18" i="74"/>
  <c r="AC17" i="74"/>
  <c r="AC30" i="74"/>
  <c r="AD57" i="74"/>
  <c r="AC20" i="74"/>
  <c r="AC57" i="74"/>
  <c r="AS101" i="65"/>
  <c r="AT101" i="65"/>
  <c r="AM52" i="66"/>
  <c r="AM54" i="66" s="1"/>
  <c r="AM34" i="66"/>
  <c r="AO62" i="66"/>
  <c r="AP98" i="66"/>
  <c r="AO98" i="66"/>
  <c r="AO54" i="66"/>
  <c r="AI34" i="65"/>
  <c r="AI39" i="65" s="1"/>
  <c r="AI41" i="65" s="1"/>
  <c r="AI53" i="65"/>
  <c r="AN47" i="66"/>
  <c r="AN34" i="66"/>
  <c r="AS77" i="64"/>
  <c r="AR77" i="64"/>
  <c r="AR41" i="64"/>
  <c r="AR53" i="64"/>
  <c r="AL47" i="66"/>
  <c r="AM95" i="66" s="1"/>
  <c r="AT17" i="76"/>
  <c r="AT15" i="76"/>
  <c r="AT16" i="76"/>
  <c r="AT18" i="76"/>
  <c r="AT12" i="76"/>
  <c r="AT59" i="76"/>
  <c r="AU59" i="76"/>
  <c r="AT70" i="76"/>
  <c r="AT39" i="76"/>
  <c r="AT29" i="76"/>
  <c r="AH55" i="65"/>
  <c r="AH96" i="65"/>
  <c r="AY95" i="66"/>
  <c r="AX54" i="66"/>
  <c r="Z90" i="66" s="1"/>
  <c r="AZ90" i="66" s="1"/>
  <c r="AX59" i="66"/>
  <c r="AX95" i="66"/>
  <c r="AJ59" i="66"/>
  <c r="AK95" i="66"/>
  <c r="AJ95" i="66"/>
  <c r="AJ54" i="66"/>
  <c r="AD59" i="66"/>
  <c r="E8" i="105" l="1"/>
  <c r="E9" i="105"/>
  <c r="E11" i="105"/>
  <c r="E10" i="105"/>
  <c r="E12" i="105"/>
  <c r="E5" i="105"/>
  <c r="E6" i="105"/>
  <c r="BC84" i="65"/>
  <c r="AX84" i="65"/>
  <c r="AZ103" i="65"/>
  <c r="AZ85" i="65"/>
  <c r="BE85" i="65"/>
  <c r="BB85" i="65"/>
  <c r="BC85" i="65"/>
  <c r="BA85" i="65"/>
  <c r="BD85" i="65"/>
  <c r="AZ84" i="65"/>
  <c r="BB84" i="65"/>
  <c r="BD91" i="65"/>
  <c r="BE90" i="66"/>
  <c r="BD90" i="66"/>
  <c r="BC90" i="66"/>
  <c r="BA90" i="66"/>
  <c r="BB90" i="66"/>
  <c r="BE103" i="65"/>
  <c r="AY84" i="65"/>
  <c r="Z91" i="65"/>
  <c r="AY91" i="65" s="1"/>
  <c r="AY85" i="65"/>
  <c r="AY100" i="66"/>
  <c r="AY88" i="66"/>
  <c r="AX90" i="66"/>
  <c r="BC82" i="66"/>
  <c r="BB82" i="66"/>
  <c r="BA82" i="66"/>
  <c r="BE82" i="66"/>
  <c r="BD82" i="66"/>
  <c r="AY82" i="66"/>
  <c r="AZ82" i="66"/>
  <c r="BD83" i="66"/>
  <c r="BC83" i="66"/>
  <c r="BB83" i="66"/>
  <c r="BA83" i="66"/>
  <c r="BE83" i="66"/>
  <c r="AZ83" i="66"/>
  <c r="AZ100" i="66"/>
  <c r="AY64" i="65"/>
  <c r="AZ64" i="65"/>
  <c r="AE60" i="65"/>
  <c r="AZ60" i="65"/>
  <c r="F6" i="90"/>
  <c r="E6" i="104"/>
  <c r="AY54" i="66"/>
  <c r="AP73" i="65"/>
  <c r="AQ73" i="65"/>
  <c r="AW73" i="65"/>
  <c r="AT73" i="65"/>
  <c r="AU73" i="65"/>
  <c r="AY73" i="65"/>
  <c r="AS73" i="65"/>
  <c r="AV73" i="65"/>
  <c r="AR73" i="65"/>
  <c r="AH60" i="65"/>
  <c r="AX60" i="65"/>
  <c r="BA103" i="65"/>
  <c r="AV75" i="66"/>
  <c r="AR75" i="66"/>
  <c r="AQ75" i="66"/>
  <c r="AS75" i="66"/>
  <c r="BC75" i="66"/>
  <c r="AZ75" i="66"/>
  <c r="AW75" i="66"/>
  <c r="AU75" i="66"/>
  <c r="BD75" i="66"/>
  <c r="BB75" i="66"/>
  <c r="AT75" i="66"/>
  <c r="BA75" i="66"/>
  <c r="AX75" i="66"/>
  <c r="BE75" i="66"/>
  <c r="AP75" i="66"/>
  <c r="BC103" i="65"/>
  <c r="BD103" i="65"/>
  <c r="BB103" i="65"/>
  <c r="AA64" i="65"/>
  <c r="AY60" i="65"/>
  <c r="AG34" i="66"/>
  <c r="AX102" i="66"/>
  <c r="AN54" i="66"/>
  <c r="AO102" i="66" s="1"/>
  <c r="AN95" i="66"/>
  <c r="AO95" i="66"/>
  <c r="AN59" i="66"/>
  <c r="AC100" i="66"/>
  <c r="AD64" i="65"/>
  <c r="AJ64" i="65"/>
  <c r="AC64" i="65"/>
  <c r="AQ64" i="65"/>
  <c r="AH64" i="65"/>
  <c r="AG64" i="65"/>
  <c r="AU64" i="65"/>
  <c r="AI64" i="65"/>
  <c r="AF64" i="65"/>
  <c r="AW64" i="65"/>
  <c r="AB64" i="65"/>
  <c r="AL64" i="65"/>
  <c r="AV64" i="65"/>
  <c r="AK64" i="65"/>
  <c r="AT64" i="65"/>
  <c r="AP64" i="65"/>
  <c r="AM64" i="65"/>
  <c r="AN64" i="65"/>
  <c r="AS64" i="65"/>
  <c r="AE64" i="65"/>
  <c r="AX64" i="65"/>
  <c r="AO64" i="65"/>
  <c r="AR64" i="65"/>
  <c r="AO19" i="76"/>
  <c r="AG103" i="65"/>
  <c r="AL101" i="65"/>
  <c r="AL55" i="65"/>
  <c r="AM103" i="65" s="1"/>
  <c r="AI34" i="66"/>
  <c r="AI52" i="66"/>
  <c r="AN100" i="66"/>
  <c r="AC21" i="74"/>
  <c r="AE19" i="76"/>
  <c r="AR100" i="66"/>
  <c r="AQ54" i="66"/>
  <c r="AK96" i="66"/>
  <c r="AL96" i="66"/>
  <c r="AK54" i="66"/>
  <c r="AF102" i="66"/>
  <c r="AG54" i="66"/>
  <c r="AG95" i="66"/>
  <c r="AH95" i="66"/>
  <c r="AG59" i="66"/>
  <c r="Z60" i="66"/>
  <c r="AZ60" i="66" s="1"/>
  <c r="AB96" i="66"/>
  <c r="AD34" i="66"/>
  <c r="AD52" i="66"/>
  <c r="AJ21" i="74"/>
  <c r="Z65" i="65"/>
  <c r="AB101" i="65"/>
  <c r="D11" i="103"/>
  <c r="D13" i="103" s="1"/>
  <c r="E4" i="104" s="1"/>
  <c r="AP34" i="66"/>
  <c r="AP52" i="66"/>
  <c r="AQ100" i="66" s="1"/>
  <c r="AM101" i="65"/>
  <c r="AL21" i="74"/>
  <c r="AL52" i="66"/>
  <c r="AM100" i="66" s="1"/>
  <c r="AL34" i="66"/>
  <c r="AS103" i="65"/>
  <c r="AF103" i="65"/>
  <c r="F9" i="90"/>
  <c r="F11" i="90"/>
  <c r="F10" i="90"/>
  <c r="F12" i="90"/>
  <c r="F8" i="90"/>
  <c r="F7" i="90"/>
  <c r="F5" i="90"/>
  <c r="AC95" i="66"/>
  <c r="AC54" i="66"/>
  <c r="AC59" i="66"/>
  <c r="AS102" i="66"/>
  <c r="AB54" i="66"/>
  <c r="AZ77" i="65"/>
  <c r="AP101" i="65"/>
  <c r="AP55" i="65"/>
  <c r="Z79" i="65" s="1"/>
  <c r="AO95" i="65"/>
  <c r="AP95" i="65"/>
  <c r="AO55" i="65"/>
  <c r="AH103" i="65"/>
  <c r="AL95" i="66"/>
  <c r="AL59" i="66"/>
  <c r="Z71" i="66"/>
  <c r="AP95" i="66"/>
  <c r="AP59" i="66"/>
  <c r="AQ95" i="66"/>
  <c r="AX103" i="65"/>
  <c r="AY103" i="65"/>
  <c r="AA60" i="65"/>
  <c r="AV102" i="66"/>
  <c r="AN21" i="74"/>
  <c r="AS60" i="65"/>
  <c r="E10" i="90"/>
  <c r="E7" i="90"/>
  <c r="E12" i="90"/>
  <c r="E11" i="90"/>
  <c r="E9" i="90"/>
  <c r="E8" i="90"/>
  <c r="E5" i="90"/>
  <c r="AN95" i="65"/>
  <c r="AN55" i="65"/>
  <c r="AR19" i="76"/>
  <c r="AQ101" i="65"/>
  <c r="AJ101" i="65"/>
  <c r="AI65" i="65"/>
  <c r="AI101" i="65"/>
  <c r="AI55" i="65"/>
  <c r="AT19" i="76"/>
  <c r="AC103" i="65"/>
  <c r="AM60" i="65"/>
  <c r="AF60" i="65"/>
  <c r="AP60" i="65"/>
  <c r="AC60" i="65"/>
  <c r="AI60" i="65"/>
  <c r="AD60" i="65"/>
  <c r="AK60" i="65"/>
  <c r="AJ60" i="65"/>
  <c r="AN60" i="65"/>
  <c r="AG60" i="65"/>
  <c r="AB60" i="65"/>
  <c r="AW60" i="65"/>
  <c r="AL60" i="65"/>
  <c r="AV60" i="65"/>
  <c r="AU60" i="65"/>
  <c r="AQ60" i="65"/>
  <c r="AR60" i="65"/>
  <c r="AT60" i="65"/>
  <c r="AO60" i="65"/>
  <c r="AH100" i="66"/>
  <c r="AG100" i="66"/>
  <c r="AD101" i="65"/>
  <c r="AE101" i="65"/>
  <c r="AD55" i="65"/>
  <c r="AA29" i="66"/>
  <c r="AA34" i="66" s="1"/>
  <c r="D11" i="71"/>
  <c r="AA52" i="66"/>
  <c r="C13" i="103"/>
  <c r="E11" i="103" s="1"/>
  <c r="AS100" i="66"/>
  <c r="AT100" i="66"/>
  <c r="AT95" i="66"/>
  <c r="AT54" i="66"/>
  <c r="AT59" i="66"/>
  <c r="AU95" i="66"/>
  <c r="BC91" i="65" l="1"/>
  <c r="BE91" i="65"/>
  <c r="AZ91" i="65"/>
  <c r="BB91" i="65"/>
  <c r="AX91" i="65"/>
  <c r="BA91" i="65"/>
  <c r="BD89" i="66"/>
  <c r="BC89" i="66"/>
  <c r="BA89" i="66"/>
  <c r="BB89" i="66"/>
  <c r="BE89" i="66"/>
  <c r="AZ89" i="66"/>
  <c r="AY89" i="66"/>
  <c r="AX89" i="66"/>
  <c r="AZ102" i="66"/>
  <c r="AY90" i="66"/>
  <c r="AP71" i="66"/>
  <c r="AQ71" i="66"/>
  <c r="AP65" i="65"/>
  <c r="AZ65" i="65"/>
  <c r="AY102" i="66"/>
  <c r="AT71" i="66"/>
  <c r="AP77" i="65"/>
  <c r="AY77" i="65"/>
  <c r="AL65" i="65"/>
  <c r="AY65" i="65"/>
  <c r="AA60" i="66"/>
  <c r="AY60" i="66"/>
  <c r="BB71" i="66"/>
  <c r="AZ71" i="66"/>
  <c r="BD71" i="66"/>
  <c r="BA71" i="66"/>
  <c r="BE71" i="66"/>
  <c r="BC71" i="66"/>
  <c r="AY71" i="66"/>
  <c r="AL54" i="66"/>
  <c r="AM102" i="66" s="1"/>
  <c r="F7" i="103"/>
  <c r="F9" i="103"/>
  <c r="F10" i="103"/>
  <c r="F8" i="103"/>
  <c r="F5" i="103"/>
  <c r="F12" i="103"/>
  <c r="F6" i="103"/>
  <c r="AT102" i="66"/>
  <c r="AD65" i="65"/>
  <c r="AU102" i="66"/>
  <c r="AP54" i="66"/>
  <c r="AQ102" i="66" s="1"/>
  <c r="AV71" i="66"/>
  <c r="AR71" i="66"/>
  <c r="AW71" i="66"/>
  <c r="AU71" i="66"/>
  <c r="AX71" i="66"/>
  <c r="AS71" i="66"/>
  <c r="AO103" i="65"/>
  <c r="AP103" i="65"/>
  <c r="AZ79" i="65"/>
  <c r="AQ103" i="65"/>
  <c r="AU77" i="65"/>
  <c r="AW77" i="65"/>
  <c r="AR77" i="65"/>
  <c r="AT77" i="65"/>
  <c r="AX77" i="65"/>
  <c r="AV77" i="65"/>
  <c r="AQ77" i="65"/>
  <c r="AS77" i="65"/>
  <c r="AC102" i="66"/>
  <c r="AA65" i="65"/>
  <c r="AK60" i="66"/>
  <c r="AD103" i="65"/>
  <c r="AL100" i="66"/>
  <c r="F11" i="103"/>
  <c r="AL103" i="65"/>
  <c r="E9" i="103"/>
  <c r="E10" i="103"/>
  <c r="E6" i="103"/>
  <c r="E5" i="103"/>
  <c r="E7" i="103"/>
  <c r="E12" i="103"/>
  <c r="E8" i="103"/>
  <c r="AI103" i="65"/>
  <c r="AJ103" i="65"/>
  <c r="D13" i="71"/>
  <c r="E3" i="104" s="1"/>
  <c r="Z64" i="66"/>
  <c r="AE103" i="65"/>
  <c r="AD100" i="66"/>
  <c r="AE100" i="66"/>
  <c r="AD54" i="66"/>
  <c r="AA54" i="66"/>
  <c r="AB102" i="66" s="1"/>
  <c r="AI100" i="66"/>
  <c r="AI54" i="66"/>
  <c r="AJ100" i="66"/>
  <c r="AB100" i="66"/>
  <c r="AN103" i="65"/>
  <c r="AP100" i="66"/>
  <c r="Z76" i="66"/>
  <c r="AZ76" i="66" s="1"/>
  <c r="AN65" i="65"/>
  <c r="AJ65" i="65"/>
  <c r="AK65" i="65"/>
  <c r="AO65" i="65"/>
  <c r="AF65" i="65"/>
  <c r="AR65" i="65"/>
  <c r="AC65" i="65"/>
  <c r="AB65" i="65"/>
  <c r="AX65" i="65"/>
  <c r="AE65" i="65"/>
  <c r="AU65" i="65"/>
  <c r="AW65" i="65"/>
  <c r="AV65" i="65"/>
  <c r="AT65" i="65"/>
  <c r="AH65" i="65"/>
  <c r="AM65" i="65"/>
  <c r="AS65" i="65"/>
  <c r="AQ65" i="65"/>
  <c r="AG65" i="65"/>
  <c r="AF60" i="66"/>
  <c r="AL60" i="66"/>
  <c r="AV60" i="66"/>
  <c r="AC60" i="66"/>
  <c r="AG60" i="66"/>
  <c r="AX60" i="66"/>
  <c r="AJ60" i="66"/>
  <c r="AS60" i="66"/>
  <c r="AQ60" i="66"/>
  <c r="AI60" i="66"/>
  <c r="AH60" i="66"/>
  <c r="AU60" i="66"/>
  <c r="AT60" i="66"/>
  <c r="AO60" i="66"/>
  <c r="AR60" i="66"/>
  <c r="AP60" i="66"/>
  <c r="AD60" i="66"/>
  <c r="AM60" i="66"/>
  <c r="AE60" i="66"/>
  <c r="AB60" i="66"/>
  <c r="AN60" i="66"/>
  <c r="AW60" i="66"/>
  <c r="AG102" i="66"/>
  <c r="AH102" i="66"/>
  <c r="AK102" i="66"/>
  <c r="AR102" i="66"/>
  <c r="AN102" i="66"/>
  <c r="F11" i="71" l="1"/>
  <c r="AA64" i="66"/>
  <c r="AZ64" i="66"/>
  <c r="AL102" i="66"/>
  <c r="AP79" i="65"/>
  <c r="AY79" i="65"/>
  <c r="AP76" i="66"/>
  <c r="BD76" i="66"/>
  <c r="BE76" i="66"/>
  <c r="BB76" i="66"/>
  <c r="BA76" i="66"/>
  <c r="BC76" i="66"/>
  <c r="AY76" i="66"/>
  <c r="AI64" i="66"/>
  <c r="AD64" i="66"/>
  <c r="AY64" i="66"/>
  <c r="AP64" i="66"/>
  <c r="AI102" i="66"/>
  <c r="AJ102" i="66"/>
  <c r="Z66" i="66"/>
  <c r="AZ66" i="66" s="1"/>
  <c r="AD102" i="66"/>
  <c r="AE102" i="66"/>
  <c r="AR64" i="66"/>
  <c r="AO64" i="66"/>
  <c r="AE64" i="66"/>
  <c r="AC64" i="66"/>
  <c r="AN64" i="66"/>
  <c r="AX64" i="66"/>
  <c r="AJ64" i="66"/>
  <c r="AV64" i="66"/>
  <c r="AF64" i="66"/>
  <c r="AH64" i="66"/>
  <c r="AW64" i="66"/>
  <c r="AT64" i="66"/>
  <c r="AK64" i="66"/>
  <c r="AU64" i="66"/>
  <c r="AM64" i="66"/>
  <c r="AG64" i="66"/>
  <c r="AB64" i="66"/>
  <c r="AQ64" i="66"/>
  <c r="AS64" i="66"/>
  <c r="AL64" i="66"/>
  <c r="AV76" i="66"/>
  <c r="AR76" i="66"/>
  <c r="AX76" i="66"/>
  <c r="AT76" i="66"/>
  <c r="AW76" i="66"/>
  <c r="AU76" i="66"/>
  <c r="AS76" i="66"/>
  <c r="AQ76" i="66"/>
  <c r="F12" i="71"/>
  <c r="F9" i="71"/>
  <c r="F5" i="71"/>
  <c r="F6" i="71"/>
  <c r="F8" i="71"/>
  <c r="F10" i="71"/>
  <c r="F7" i="71"/>
  <c r="AW79" i="65"/>
  <c r="AV79" i="65"/>
  <c r="AU79" i="65"/>
  <c r="AT79" i="65"/>
  <c r="AR79" i="65"/>
  <c r="AQ79" i="65"/>
  <c r="AS79" i="65"/>
  <c r="AX79" i="65"/>
  <c r="Z78" i="66"/>
  <c r="AP102" i="66"/>
  <c r="BB78" i="66" l="1"/>
  <c r="BC78" i="66"/>
  <c r="AZ78" i="66"/>
  <c r="BD78" i="66"/>
  <c r="BA78" i="66"/>
  <c r="BE78" i="66"/>
  <c r="AY78" i="66"/>
  <c r="AI66" i="66"/>
  <c r="AY66" i="66"/>
  <c r="AP66" i="66"/>
  <c r="AD66" i="66"/>
  <c r="AV66" i="66"/>
  <c r="AF66" i="66"/>
  <c r="AR66" i="66"/>
  <c r="AH66" i="66"/>
  <c r="AW66" i="66"/>
  <c r="AX66" i="66"/>
  <c r="AO66" i="66"/>
  <c r="AE66" i="66"/>
  <c r="AS66" i="66"/>
  <c r="AJ66" i="66"/>
  <c r="AU66" i="66"/>
  <c r="AM66" i="66"/>
  <c r="AL66" i="66"/>
  <c r="AQ66" i="66"/>
  <c r="AT66" i="66"/>
  <c r="AC66" i="66"/>
  <c r="AN66" i="66"/>
  <c r="AB66" i="66"/>
  <c r="AK66" i="66"/>
  <c r="AG66" i="66"/>
  <c r="AA66" i="66"/>
  <c r="AR78" i="66"/>
  <c r="AW78" i="66"/>
  <c r="AV78" i="66"/>
  <c r="AX78" i="66"/>
  <c r="AU78" i="66"/>
  <c r="AS78" i="66"/>
  <c r="AT78" i="66"/>
  <c r="AQ78" i="66"/>
  <c r="AP78" i="66"/>
  <c r="C5" i="71" l="1"/>
  <c r="C13" i="71" s="1"/>
  <c r="E9" i="71" s="1"/>
  <c r="AA47" i="65"/>
  <c r="AA55" i="65" s="1"/>
  <c r="AB103" i="65" s="1"/>
  <c r="AA5" i="65"/>
  <c r="AA39" i="65" s="1"/>
  <c r="AA41" i="65" s="1"/>
  <c r="E5" i="71" l="1"/>
  <c r="E8" i="71"/>
  <c r="E11" i="71"/>
  <c r="AB95" i="65"/>
  <c r="Z67" i="65"/>
  <c r="E7" i="71"/>
  <c r="E10" i="71"/>
  <c r="Z59" i="65"/>
  <c r="AZ59" i="65" s="1"/>
  <c r="E6" i="71"/>
  <c r="E12" i="71"/>
  <c r="AA67" i="65" l="1"/>
  <c r="AZ67" i="65"/>
  <c r="AG59" i="65"/>
  <c r="AD59" i="65"/>
  <c r="AP59" i="65"/>
  <c r="AS59" i="65"/>
  <c r="AW59" i="65"/>
  <c r="AM59" i="65"/>
  <c r="AI59" i="65"/>
  <c r="AN59" i="65"/>
  <c r="AK59" i="65"/>
  <c r="AH59" i="65"/>
  <c r="AB59" i="65"/>
  <c r="AV59" i="65"/>
  <c r="AT59" i="65"/>
  <c r="AF59" i="65"/>
  <c r="AC59" i="65"/>
  <c r="AX59" i="65"/>
  <c r="AU59" i="65"/>
  <c r="AQ59" i="65"/>
  <c r="AL59" i="65"/>
  <c r="AR59" i="65"/>
  <c r="AJ59" i="65"/>
  <c r="AY59" i="65"/>
  <c r="AE59" i="65"/>
  <c r="AO59" i="65"/>
  <c r="AP67" i="65"/>
  <c r="AS67" i="65"/>
  <c r="AH67" i="65"/>
  <c r="AU67" i="65"/>
  <c r="AX67" i="65"/>
  <c r="AK67" i="65"/>
  <c r="AE67" i="65"/>
  <c r="AM67" i="65"/>
  <c r="AN67" i="65"/>
  <c r="AC67" i="65"/>
  <c r="AT67" i="65"/>
  <c r="AY67" i="65"/>
  <c r="AR67" i="65"/>
  <c r="AO67" i="65"/>
  <c r="AV67" i="65"/>
  <c r="AG67" i="65"/>
  <c r="AB67" i="65"/>
  <c r="AJ67" i="65"/>
  <c r="AF67" i="65"/>
  <c r="AQ67" i="65"/>
  <c r="AL67" i="65"/>
  <c r="AI67" i="65"/>
  <c r="AD67" i="65"/>
  <c r="AW67" i="65"/>
  <c r="AA59" i="65"/>
</calcChain>
</file>

<file path=xl/sharedStrings.xml><?xml version="1.0" encoding="utf-8"?>
<sst xmlns="http://schemas.openxmlformats.org/spreadsheetml/2006/main" count="836" uniqueCount="300">
  <si>
    <t>産業</t>
    <phoneticPr fontId="9"/>
  </si>
  <si>
    <t>農業</t>
    <rPh sb="0" eb="2">
      <t>ノウギョウ</t>
    </rPh>
    <phoneticPr fontId="11"/>
  </si>
  <si>
    <t>廃棄物</t>
    <rPh sb="0" eb="3">
      <t>ハイキブツ</t>
    </rPh>
    <phoneticPr fontId="11"/>
  </si>
  <si>
    <t>燃料からの漏出</t>
    <rPh sb="0" eb="2">
      <t>ネンリョウ</t>
    </rPh>
    <rPh sb="5" eb="7">
      <t>ロウシュツ</t>
    </rPh>
    <phoneticPr fontId="11"/>
  </si>
  <si>
    <t>燃料の燃焼</t>
    <rPh sb="0" eb="2">
      <t>ネンリョウ</t>
    </rPh>
    <rPh sb="3" eb="5">
      <t>ネンショウ</t>
    </rPh>
    <phoneticPr fontId="11"/>
  </si>
  <si>
    <t>合計</t>
    <rPh sb="0" eb="2">
      <t>ゴウケイ</t>
    </rPh>
    <phoneticPr fontId="11"/>
  </si>
  <si>
    <t>■前年比</t>
    <rPh sb="1" eb="4">
      <t>ゼンネンヒ</t>
    </rPh>
    <phoneticPr fontId="9"/>
  </si>
  <si>
    <t>Total</t>
  </si>
  <si>
    <t>GWP</t>
  </si>
  <si>
    <t>計</t>
  </si>
  <si>
    <t>CH4</t>
    <phoneticPr fontId="9"/>
  </si>
  <si>
    <r>
      <t>メタン（</t>
    </r>
    <r>
      <rPr>
        <sz val="11"/>
        <rFont val="Century"/>
        <family val="1"/>
      </rPr>
      <t>CH</t>
    </r>
    <r>
      <rPr>
        <vertAlign val="subscript"/>
        <sz val="11"/>
        <rFont val="Century"/>
        <family val="1"/>
      </rPr>
      <t>4</t>
    </r>
    <r>
      <rPr>
        <sz val="11"/>
        <rFont val="ＭＳ 明朝"/>
        <family val="1"/>
        <charset val="128"/>
      </rPr>
      <t>）</t>
    </r>
    <phoneticPr fontId="9"/>
  </si>
  <si>
    <t>N2O</t>
    <phoneticPr fontId="9"/>
  </si>
  <si>
    <r>
      <t>一酸化二窒素（</t>
    </r>
    <r>
      <rPr>
        <sz val="11"/>
        <rFont val="Century"/>
        <family val="1"/>
      </rPr>
      <t>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</t>
    </r>
    <r>
      <rPr>
        <sz val="11"/>
        <rFont val="ＭＳ 明朝"/>
        <family val="1"/>
        <charset val="128"/>
      </rPr>
      <t>）</t>
    </r>
    <rPh sb="0" eb="6">
      <t>ン２オ</t>
    </rPh>
    <phoneticPr fontId="9"/>
  </si>
  <si>
    <t>HFCs</t>
    <phoneticPr fontId="8"/>
  </si>
  <si>
    <t>PFCs</t>
    <phoneticPr fontId="8"/>
  </si>
  <si>
    <r>
      <t>パーフルオロカーボン類
（</t>
    </r>
    <r>
      <rPr>
        <sz val="11"/>
        <rFont val="Century"/>
        <family val="1"/>
      </rPr>
      <t>PFCs</t>
    </r>
    <r>
      <rPr>
        <sz val="11"/>
        <rFont val="ＭＳ 明朝"/>
        <family val="1"/>
        <charset val="128"/>
      </rPr>
      <t>）</t>
    </r>
  </si>
  <si>
    <t>SF6</t>
    <phoneticPr fontId="8"/>
  </si>
  <si>
    <r>
      <t>二酸化炭素（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rPh sb="0" eb="3">
      <t>ニサンカ</t>
    </rPh>
    <rPh sb="3" eb="5">
      <t>タンソ</t>
    </rPh>
    <phoneticPr fontId="9"/>
  </si>
  <si>
    <t>計</t>
    <rPh sb="0" eb="1">
      <t>ケイ</t>
    </rPh>
    <phoneticPr fontId="8"/>
  </si>
  <si>
    <t>家庭</t>
  </si>
  <si>
    <t>廃棄物</t>
  </si>
  <si>
    <t>その他</t>
  </si>
  <si>
    <t>合計</t>
  </si>
  <si>
    <t>排出源</t>
    <rPh sb="0" eb="3">
      <t>ハイシュツゲン</t>
    </rPh>
    <phoneticPr fontId="9"/>
  </si>
  <si>
    <t>備考</t>
    <rPh sb="0" eb="2">
      <t>ビコウ</t>
    </rPh>
    <phoneticPr fontId="9"/>
  </si>
  <si>
    <t>Note</t>
    <phoneticPr fontId="9"/>
  </si>
  <si>
    <t>エネルギー転換部門</t>
    <rPh sb="5" eb="7">
      <t>テンカン</t>
    </rPh>
    <rPh sb="7" eb="9">
      <t>ブモン</t>
    </rPh>
    <phoneticPr fontId="9"/>
  </si>
  <si>
    <t>産業部門</t>
    <rPh sb="0" eb="2">
      <t>サンギョウ</t>
    </rPh>
    <rPh sb="2" eb="4">
      <t>ブモン</t>
    </rPh>
    <phoneticPr fontId="9"/>
  </si>
  <si>
    <t>運輸部門</t>
    <rPh sb="0" eb="2">
      <t>ウンユ</t>
    </rPh>
    <rPh sb="2" eb="4">
      <t>ブモン</t>
    </rPh>
    <phoneticPr fontId="9"/>
  </si>
  <si>
    <t>航空機</t>
    <rPh sb="0" eb="3">
      <t>コウクウキ</t>
    </rPh>
    <phoneticPr fontId="9"/>
  </si>
  <si>
    <t>自動車</t>
    <rPh sb="0" eb="3">
      <t>ジドウシャ</t>
    </rPh>
    <phoneticPr fontId="9"/>
  </si>
  <si>
    <t>鉄道</t>
    <rPh sb="0" eb="2">
      <t>テツドウ</t>
    </rPh>
    <phoneticPr fontId="9"/>
  </si>
  <si>
    <t>船舶</t>
    <rPh sb="0" eb="2">
      <t>センパク</t>
    </rPh>
    <phoneticPr fontId="9"/>
  </si>
  <si>
    <t>民生部門</t>
    <rPh sb="0" eb="2">
      <t>ミンセイ</t>
    </rPh>
    <rPh sb="2" eb="4">
      <t>ブモン</t>
    </rPh>
    <phoneticPr fontId="9"/>
  </si>
  <si>
    <t>家庭</t>
    <rPh sb="0" eb="2">
      <t>カテイ</t>
    </rPh>
    <phoneticPr fontId="9"/>
  </si>
  <si>
    <t>合計</t>
    <rPh sb="0" eb="2">
      <t>ゴウケイ</t>
    </rPh>
    <phoneticPr fontId="9"/>
  </si>
  <si>
    <t>家庭部門</t>
    <rPh sb="0" eb="2">
      <t>カテイ</t>
    </rPh>
    <rPh sb="2" eb="4">
      <t>ブモン</t>
    </rPh>
    <phoneticPr fontId="9"/>
  </si>
  <si>
    <t>廃棄物</t>
    <rPh sb="0" eb="3">
      <t>ハイキブツ</t>
    </rPh>
    <phoneticPr fontId="9"/>
  </si>
  <si>
    <t>運輸</t>
    <rPh sb="0" eb="2">
      <t>ウンユ</t>
    </rPh>
    <phoneticPr fontId="9"/>
  </si>
  <si>
    <t>石油製品製造</t>
    <rPh sb="0" eb="2">
      <t>セキユ</t>
    </rPh>
    <rPh sb="2" eb="4">
      <t>セイヒン</t>
    </rPh>
    <rPh sb="4" eb="6">
      <t>セイゾウ</t>
    </rPh>
    <phoneticPr fontId="9"/>
  </si>
  <si>
    <r>
      <t>二酸化炭素（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2</t>
    </r>
    <r>
      <rPr>
        <sz val="12"/>
        <rFont val="ＭＳ ゴシック"/>
        <family val="3"/>
        <charset val="128"/>
      </rPr>
      <t>）排出</t>
    </r>
    <rPh sb="0" eb="3">
      <t>ニサンカ</t>
    </rPh>
    <rPh sb="3" eb="5">
      <t>タンソ</t>
    </rPh>
    <rPh sb="10" eb="12">
      <t>ハイシュツ</t>
    </rPh>
    <phoneticPr fontId="9"/>
  </si>
  <si>
    <r>
      <t>一酸化二窒素（</t>
    </r>
    <r>
      <rPr>
        <sz val="12"/>
        <rFont val="Arial"/>
        <family val="2"/>
      </rPr>
      <t>N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sz val="12"/>
        <rFont val="ＭＳ ゴシック"/>
        <family val="3"/>
        <charset val="128"/>
      </rPr>
      <t>）</t>
    </r>
    <rPh sb="0" eb="6">
      <t>ン２オ</t>
    </rPh>
    <phoneticPr fontId="9"/>
  </si>
  <si>
    <r>
      <t>六ふっ化硫黄（</t>
    </r>
    <r>
      <rPr>
        <sz val="12"/>
        <rFont val="Arial"/>
        <family val="2"/>
      </rPr>
      <t>SF</t>
    </r>
    <r>
      <rPr>
        <vertAlign val="subscript"/>
        <sz val="12"/>
        <rFont val="Arial"/>
        <family val="2"/>
      </rPr>
      <t>6</t>
    </r>
    <r>
      <rPr>
        <sz val="12"/>
        <rFont val="ＭＳ ゴシック"/>
        <family val="3"/>
        <charset val="128"/>
      </rPr>
      <t>）</t>
    </r>
    <rPh sb="0" eb="1">
      <t>ロク</t>
    </rPh>
    <phoneticPr fontId="8"/>
  </si>
  <si>
    <t>地域熱供給</t>
    <rPh sb="0" eb="2">
      <t>チイキ</t>
    </rPh>
    <rPh sb="2" eb="5">
      <t>ネツキョウキュウ</t>
    </rPh>
    <phoneticPr fontId="9"/>
  </si>
  <si>
    <t>業務その他部門</t>
    <rPh sb="0" eb="2">
      <t>ギョウム</t>
    </rPh>
    <rPh sb="4" eb="5">
      <t>タ</t>
    </rPh>
    <rPh sb="5" eb="7">
      <t>ブモン</t>
    </rPh>
    <phoneticPr fontId="9"/>
  </si>
  <si>
    <t>業務その他</t>
    <rPh sb="0" eb="2">
      <t>ギョウム</t>
    </rPh>
    <rPh sb="4" eb="5">
      <t>タ</t>
    </rPh>
    <phoneticPr fontId="9"/>
  </si>
  <si>
    <t>シート名</t>
    <rPh sb="3" eb="4">
      <t>メイ</t>
    </rPh>
    <phoneticPr fontId="9"/>
  </si>
  <si>
    <t>内容</t>
    <rPh sb="0" eb="2">
      <t>ナイヨウ</t>
    </rPh>
    <phoneticPr fontId="9"/>
  </si>
  <si>
    <t>本シート</t>
    <rPh sb="0" eb="1">
      <t>ホン</t>
    </rPh>
    <phoneticPr fontId="9"/>
  </si>
  <si>
    <t>エネルギー転換</t>
    <rPh sb="5" eb="7">
      <t>テンカン</t>
    </rPh>
    <phoneticPr fontId="9"/>
  </si>
  <si>
    <t>[Mt CO2 eq.]</t>
    <phoneticPr fontId="8"/>
  </si>
  <si>
    <t xml:space="preserve">CO2 </t>
    <phoneticPr fontId="9"/>
  </si>
  <si>
    <r>
      <t>メタン（</t>
    </r>
    <r>
      <rPr>
        <sz val="12"/>
        <rFont val="Arial"/>
        <family val="2"/>
      </rPr>
      <t>CH</t>
    </r>
    <r>
      <rPr>
        <vertAlign val="subscript"/>
        <sz val="12"/>
        <rFont val="Arial"/>
        <family val="2"/>
      </rPr>
      <t>4</t>
    </r>
    <r>
      <rPr>
        <sz val="12"/>
        <rFont val="ＭＳ ゴシック"/>
        <family val="3"/>
        <charset val="128"/>
      </rPr>
      <t>）</t>
    </r>
    <phoneticPr fontId="9"/>
  </si>
  <si>
    <r>
      <t>パーフルオロカーボン類
（</t>
    </r>
    <r>
      <rPr>
        <sz val="11"/>
        <rFont val="Arial"/>
        <family val="2"/>
      </rPr>
      <t>PFCs</t>
    </r>
    <r>
      <rPr>
        <sz val="11"/>
        <rFont val="ＭＳ ゴシック"/>
        <family val="3"/>
        <charset val="128"/>
      </rPr>
      <t>）</t>
    </r>
    <phoneticPr fontId="8"/>
  </si>
  <si>
    <t>Gross Total</t>
    <phoneticPr fontId="8"/>
  </si>
  <si>
    <t>Comoarison with the base year of KP</t>
    <phoneticPr fontId="8"/>
  </si>
  <si>
    <t xml:space="preserve">CO2 </t>
    <phoneticPr fontId="9"/>
  </si>
  <si>
    <r>
      <t>ハイドロフルオロカーボン類
（</t>
    </r>
    <r>
      <rPr>
        <sz val="11"/>
        <rFont val="Century"/>
        <family val="1"/>
      </rPr>
      <t>HFCs</t>
    </r>
    <r>
      <rPr>
        <sz val="11"/>
        <rFont val="ＭＳ 明朝"/>
        <family val="1"/>
        <charset val="128"/>
      </rPr>
      <t>）</t>
    </r>
    <phoneticPr fontId="8"/>
  </si>
  <si>
    <t>■シェア</t>
    <phoneticPr fontId="9"/>
  </si>
  <si>
    <t>※LULUCF分野の排出・吸収量は除く</t>
    <rPh sb="7" eb="9">
      <t>ブンヤ</t>
    </rPh>
    <rPh sb="10" eb="12">
      <t>ハイシュツ</t>
    </rPh>
    <rPh sb="13" eb="16">
      <t>キュウシュウリョウ</t>
    </rPh>
    <rPh sb="17" eb="18">
      <t>ノゾ</t>
    </rPh>
    <phoneticPr fontId="8"/>
  </si>
  <si>
    <t>燃料からの漏出</t>
  </si>
  <si>
    <t>1,000,000,000,000 g</t>
    <phoneticPr fontId="9"/>
  </si>
  <si>
    <t>1 Mt</t>
    <phoneticPr fontId="9"/>
  </si>
  <si>
    <t>1,000,000,000 g</t>
    <phoneticPr fontId="9"/>
  </si>
  <si>
    <t>1 kt</t>
    <phoneticPr fontId="9"/>
  </si>
  <si>
    <t>1,000,000 g</t>
    <phoneticPr fontId="9"/>
  </si>
  <si>
    <t>1 t</t>
    <phoneticPr fontId="9"/>
  </si>
  <si>
    <t>1,000 g</t>
    <phoneticPr fontId="9"/>
  </si>
  <si>
    <t>―</t>
    <phoneticPr fontId="9"/>
  </si>
  <si>
    <t>1 g</t>
    <phoneticPr fontId="9"/>
  </si>
  <si>
    <t>HFCs</t>
    <phoneticPr fontId="9"/>
  </si>
  <si>
    <t xml:space="preserve"> </t>
    <phoneticPr fontId="9"/>
  </si>
  <si>
    <t>2) CO2-Sector</t>
    <phoneticPr fontId="9"/>
  </si>
  <si>
    <t>3) Allocated_CO2-Sector</t>
    <phoneticPr fontId="9"/>
  </si>
  <si>
    <t>うち廃棄物のエネルギー利用</t>
    <rPh sb="2" eb="4">
      <t>ハイキ</t>
    </rPh>
    <rPh sb="4" eb="5">
      <t>ブツ</t>
    </rPh>
    <rPh sb="11" eb="13">
      <t>リヨウ</t>
    </rPh>
    <phoneticPr fontId="9"/>
  </si>
  <si>
    <t>国立環境研究所　温室効果ガスインベントリオフィス</t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9"/>
  </si>
  <si>
    <t>http://www-gio.nies.go.jp/aboutghg/nir/nir-j.html</t>
    <phoneticPr fontId="9"/>
  </si>
  <si>
    <r>
      <t>2016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</si>
  <si>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2017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</si>
  <si>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2018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</si>
  <si>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2019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</si>
  <si>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2020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</si>
  <si>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rPr>
        <sz val="11"/>
        <rFont val="ＭＳ Ｐ明朝"/>
        <family val="1"/>
        <charset val="128"/>
      </rPr>
      <t>冷媒</t>
    </r>
    <rPh sb="0" eb="2">
      <t>レイバイ</t>
    </rPh>
    <phoneticPr fontId="11"/>
  </si>
  <si>
    <r>
      <rPr>
        <sz val="11"/>
        <rFont val="ＭＳ 明朝"/>
        <family val="1"/>
        <charset val="128"/>
      </rPr>
      <t>発泡</t>
    </r>
    <rPh sb="0" eb="2">
      <t>ハッポウ</t>
    </rPh>
    <phoneticPr fontId="11"/>
  </si>
  <si>
    <r>
      <rPr>
        <sz val="11"/>
        <rFont val="ＭＳ 明朝"/>
        <family val="1"/>
        <charset val="128"/>
      </rPr>
      <t>消火剤</t>
    </r>
    <rPh sb="0" eb="3">
      <t>ショウカザイ</t>
    </rPh>
    <phoneticPr fontId="9"/>
  </si>
  <si>
    <r>
      <t>PFCs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11"/>
  </si>
  <si>
    <r>
      <t>SF</t>
    </r>
    <r>
      <rPr>
        <vertAlign val="subscript"/>
        <sz val="11"/>
        <rFont val="Century Schoolbook"/>
        <family val="1"/>
      </rPr>
      <t>6</t>
    </r>
    <phoneticPr fontId="9"/>
  </si>
  <si>
    <r>
      <t>SF</t>
    </r>
    <r>
      <rPr>
        <vertAlign val="subscript"/>
        <sz val="11"/>
        <rFont val="Century Schoolbook"/>
        <family val="1"/>
      </rPr>
      <t>6</t>
    </r>
    <r>
      <rPr>
        <sz val="11"/>
        <rFont val="ＭＳ Ｐ明朝"/>
        <family val="1"/>
        <charset val="128"/>
      </rPr>
      <t>製造時の漏出</t>
    </r>
    <rPh sb="3" eb="5">
      <t>セイゾウ</t>
    </rPh>
    <rPh sb="5" eb="6">
      <t>ジ</t>
    </rPh>
    <rPh sb="7" eb="9">
      <t>ロウシュツ</t>
    </rPh>
    <phoneticPr fontId="9"/>
  </si>
  <si>
    <r>
      <t xml:space="preserve">F-gas </t>
    </r>
    <r>
      <rPr>
        <sz val="11"/>
        <rFont val="ＭＳ Ｐ明朝"/>
        <family val="1"/>
        <charset val="128"/>
      </rPr>
      <t>合計</t>
    </r>
    <phoneticPr fontId="9"/>
  </si>
  <si>
    <r>
      <rPr>
        <sz val="11"/>
        <rFont val="ＭＳ 明朝"/>
        <family val="1"/>
        <charset val="128"/>
      </rPr>
      <t>■前年比</t>
    </r>
    <rPh sb="1" eb="4">
      <t>ゼンネンヒ</t>
    </rPh>
    <phoneticPr fontId="9"/>
  </si>
  <si>
    <t>1 Tg</t>
    <phoneticPr fontId="9"/>
  </si>
  <si>
    <t>1 Gg</t>
    <phoneticPr fontId="9"/>
  </si>
  <si>
    <t>1 Mg</t>
    <phoneticPr fontId="9"/>
  </si>
  <si>
    <t>1 kg</t>
    <phoneticPr fontId="9"/>
  </si>
  <si>
    <t>■単位に関して</t>
    <rPh sb="1" eb="3">
      <t>タンイ</t>
    </rPh>
    <rPh sb="4" eb="5">
      <t>カン</t>
    </rPh>
    <phoneticPr fontId="9"/>
  </si>
  <si>
    <r>
      <rPr>
        <sz val="11"/>
        <rFont val="ＭＳ 明朝"/>
        <family val="1"/>
        <charset val="128"/>
      </rPr>
      <t>■排出量　</t>
    </r>
    <r>
      <rPr>
        <sz val="11"/>
        <rFont val="Century"/>
        <family val="1"/>
      </rPr>
      <t>[</t>
    </r>
    <r>
      <rPr>
        <sz val="11"/>
        <rFont val="ＭＳ 明朝"/>
        <family val="1"/>
        <charset val="128"/>
      </rPr>
      <t>百万</t>
    </r>
    <r>
      <rPr>
        <sz val="11"/>
        <rFont val="Century"/>
        <family val="1"/>
      </rPr>
      <t>t 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換算</t>
    </r>
    <r>
      <rPr>
        <sz val="11"/>
        <rFont val="Century"/>
        <family val="1"/>
      </rPr>
      <t>]</t>
    </r>
    <phoneticPr fontId="8"/>
  </si>
  <si>
    <r>
      <t>■</t>
    </r>
    <r>
      <rPr>
        <sz val="11"/>
        <rFont val="ＭＳ 明朝"/>
        <family val="1"/>
        <charset val="128"/>
      </rPr>
      <t>排出量　</t>
    </r>
    <r>
      <rPr>
        <sz val="11"/>
        <rFont val="Century"/>
        <family val="1"/>
      </rPr>
      <t>[Mt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rPh sb="1" eb="3">
      <t>ハイシュツ</t>
    </rPh>
    <rPh sb="3" eb="4">
      <t>リョウ</t>
    </rPh>
    <phoneticPr fontId="9"/>
  </si>
  <si>
    <t>単位／地球温暖化係数／その他注意事項</t>
  </si>
  <si>
    <t>単位／地球温暖化係数／その他注意事項</t>
    <rPh sb="0" eb="2">
      <t>タンイ</t>
    </rPh>
    <rPh sb="3" eb="5">
      <t>チキュウ</t>
    </rPh>
    <rPh sb="5" eb="8">
      <t>オンダンカ</t>
    </rPh>
    <rPh sb="8" eb="10">
      <t>ケイスウ</t>
    </rPh>
    <rPh sb="13" eb="14">
      <t>タ</t>
    </rPh>
    <rPh sb="14" eb="16">
      <t>チュウイ</t>
    </rPh>
    <rPh sb="16" eb="18">
      <t>ジコウ</t>
    </rPh>
    <phoneticPr fontId="9"/>
  </si>
  <si>
    <t>1) Total</t>
    <phoneticPr fontId="9"/>
  </si>
  <si>
    <t>温室効果ガス排出量</t>
    <phoneticPr fontId="8"/>
  </si>
  <si>
    <r>
      <t>HCFC22</t>
    </r>
    <r>
      <rPr>
        <sz val="11"/>
        <rFont val="ＭＳ 明朝"/>
        <family val="1"/>
        <charset val="128"/>
      </rPr>
      <t>製造時の副生</t>
    </r>
    <r>
      <rPr>
        <sz val="11"/>
        <rFont val="Century Schoolbook"/>
        <family val="1"/>
      </rPr>
      <t>HFC23</t>
    </r>
    <rPh sb="6" eb="8">
      <t>セイゾウ</t>
    </rPh>
    <rPh sb="8" eb="9">
      <t>ジ</t>
    </rPh>
    <rPh sb="10" eb="12">
      <t>フクセイ</t>
    </rPh>
    <phoneticPr fontId="11"/>
  </si>
  <si>
    <r>
      <t>N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O排出量（簡約表）</t>
    </r>
    <rPh sb="3" eb="6">
      <t>ハイシュツリョウ</t>
    </rPh>
    <rPh sb="7" eb="9">
      <t>カンヤク</t>
    </rPh>
    <rPh sb="9" eb="10">
      <t>ヒョウ</t>
    </rPh>
    <phoneticPr fontId="9"/>
  </si>
  <si>
    <t>温室効果ガス排出量</t>
    <phoneticPr fontId="9"/>
  </si>
  <si>
    <r>
      <t>CH</t>
    </r>
    <r>
      <rPr>
        <b/>
        <vertAlign val="subscript"/>
        <sz val="16"/>
        <rFont val="ＭＳ Ｐゴシック"/>
        <family val="3"/>
        <charset val="128"/>
      </rPr>
      <t>4</t>
    </r>
    <r>
      <rPr>
        <b/>
        <sz val="16"/>
        <rFont val="ＭＳ Ｐゴシック"/>
        <family val="3"/>
        <charset val="128"/>
      </rPr>
      <t>排出量（簡約表）</t>
    </r>
    <rPh sb="3" eb="5">
      <t>ハイシュツ</t>
    </rPh>
    <rPh sb="5" eb="6">
      <t>リョウ</t>
    </rPh>
    <rPh sb="7" eb="9">
      <t>カンヤク</t>
    </rPh>
    <rPh sb="9" eb="10">
      <t>ヒョウ</t>
    </rPh>
    <phoneticPr fontId="9"/>
  </si>
  <si>
    <r>
      <t>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排出量（直接排出量[自家発・産業用蒸気配分後]）（簡約表）</t>
    </r>
    <rPh sb="0" eb="3">
      <t>ブモンベツ</t>
    </rPh>
    <rPh sb="7" eb="10">
      <t>ハイシュツリョウ</t>
    </rPh>
    <phoneticPr fontId="9"/>
  </si>
  <si>
    <r>
      <t>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排出量（間接排出量[電気・熱配分後]）（簡約表）</t>
    </r>
    <rPh sb="27" eb="29">
      <t>カンヤク</t>
    </rPh>
    <rPh sb="29" eb="30">
      <t>ヒョウ</t>
    </rPh>
    <phoneticPr fontId="9"/>
  </si>
  <si>
    <r>
      <t>CH</t>
    </r>
    <r>
      <rPr>
        <vertAlign val="subscript"/>
        <sz val="11"/>
        <rFont val="ＭＳ Ｐゴシック"/>
        <family val="3"/>
        <charset val="128"/>
      </rPr>
      <t xml:space="preserve">4 </t>
    </r>
    <r>
      <rPr>
        <sz val="11"/>
        <rFont val="ＭＳ Ｐゴシック"/>
        <family val="3"/>
        <charset val="128"/>
      </rPr>
      <t>排出量（簡約表）</t>
    </r>
    <rPh sb="4" eb="7">
      <t>ハイシュツリョウ</t>
    </rPh>
    <rPh sb="8" eb="11">
      <t>カンヤクヒョウ</t>
    </rPh>
    <phoneticPr fontId="9"/>
  </si>
  <si>
    <r>
      <t>N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 排出量（簡約表）</t>
    </r>
    <rPh sb="4" eb="7">
      <t>ハイシュツリョウ</t>
    </rPh>
    <rPh sb="8" eb="11">
      <t>カンヤクヒョウ</t>
    </rPh>
    <phoneticPr fontId="9"/>
  </si>
  <si>
    <t>0) Contents</t>
    <phoneticPr fontId="9"/>
  </si>
  <si>
    <r>
      <t>2015
（速報値）</t>
    </r>
    <r>
      <rPr>
        <sz val="11"/>
        <rFont val="ＭＳ Ｐ明朝"/>
        <family val="1"/>
        <charset val="128"/>
      </rPr>
      <t/>
    </r>
  </si>
  <si>
    <r>
      <t>2016
（速報値）</t>
    </r>
    <r>
      <rPr>
        <sz val="11"/>
        <rFont val="ＭＳ Ｐ明朝"/>
        <family val="1"/>
        <charset val="128"/>
      </rPr>
      <t/>
    </r>
  </si>
  <si>
    <r>
      <t>2017
（速報値）</t>
    </r>
    <r>
      <rPr>
        <sz val="11"/>
        <rFont val="ＭＳ Ｐ明朝"/>
        <family val="1"/>
        <charset val="128"/>
      </rPr>
      <t/>
    </r>
  </si>
  <si>
    <r>
      <t>2018
（速報値）</t>
    </r>
    <r>
      <rPr>
        <sz val="11"/>
        <rFont val="ＭＳ Ｐ明朝"/>
        <family val="1"/>
        <charset val="128"/>
      </rPr>
      <t/>
    </r>
  </si>
  <si>
    <r>
      <t>2019
（速報値）</t>
    </r>
    <r>
      <rPr>
        <sz val="11"/>
        <rFont val="ＭＳ Ｐ明朝"/>
        <family val="1"/>
        <charset val="128"/>
      </rPr>
      <t/>
    </r>
  </si>
  <si>
    <r>
      <t>2020
（速報値）</t>
    </r>
    <r>
      <rPr>
        <sz val="11"/>
        <rFont val="ＭＳ Ｐ明朝"/>
        <family val="1"/>
        <charset val="128"/>
      </rPr>
      <t/>
    </r>
  </si>
  <si>
    <t>HFCs</t>
    <phoneticPr fontId="9"/>
  </si>
  <si>
    <t>PFCs</t>
    <phoneticPr fontId="9"/>
  </si>
  <si>
    <r>
      <t>HFC-134a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1,430</t>
    </r>
    <r>
      <rPr>
        <sz val="11"/>
        <rFont val="ＭＳ Ｐゴシック"/>
        <family val="3"/>
        <charset val="128"/>
      </rPr>
      <t>など</t>
    </r>
    <phoneticPr fontId="8"/>
  </si>
  <si>
    <r>
      <t>PFC-14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7,390</t>
    </r>
    <r>
      <rPr>
        <sz val="11"/>
        <rFont val="ＭＳ Ｐゴシック"/>
        <family val="3"/>
        <charset val="128"/>
      </rPr>
      <t>など</t>
    </r>
    <phoneticPr fontId="8"/>
  </si>
  <si>
    <r>
      <rPr>
        <sz val="12"/>
        <rFont val="ＭＳ Ｐ明朝"/>
        <family val="1"/>
        <charset val="128"/>
      </rPr>
      <t>三ふっ化窒素（</t>
    </r>
    <r>
      <rPr>
        <sz val="12"/>
        <rFont val="Times New Roman"/>
        <family val="1"/>
      </rPr>
      <t>NF</t>
    </r>
    <r>
      <rPr>
        <vertAlign val="subscript"/>
        <sz val="12"/>
        <rFont val="Times New Roman"/>
        <family val="1"/>
      </rPr>
      <t>3</t>
    </r>
    <r>
      <rPr>
        <sz val="12"/>
        <rFont val="ＭＳ Ｐ明朝"/>
        <family val="1"/>
        <charset val="128"/>
      </rPr>
      <t>）</t>
    </r>
    <rPh sb="0" eb="1">
      <t>サン</t>
    </rPh>
    <rPh sb="3" eb="4">
      <t>カ</t>
    </rPh>
    <rPh sb="4" eb="6">
      <t>チッソ</t>
    </rPh>
    <phoneticPr fontId="8"/>
  </si>
  <si>
    <t>■1990年比</t>
    <rPh sb="5" eb="6">
      <t>ネン</t>
    </rPh>
    <rPh sb="6" eb="7">
      <t>ヒ</t>
    </rPh>
    <phoneticPr fontId="8"/>
  </si>
  <si>
    <r>
      <t>六ふっ化硫黄（</t>
    </r>
    <r>
      <rPr>
        <sz val="11"/>
        <rFont val="Century"/>
        <family val="1"/>
      </rPr>
      <t>SF</t>
    </r>
    <r>
      <rPr>
        <vertAlign val="subscript"/>
        <sz val="11"/>
        <rFont val="Century"/>
        <family val="1"/>
      </rPr>
      <t>6</t>
    </r>
    <r>
      <rPr>
        <sz val="11"/>
        <rFont val="ＭＳ 明朝"/>
        <family val="1"/>
        <charset val="128"/>
      </rPr>
      <t>）</t>
    </r>
    <rPh sb="0" eb="1">
      <t>ロク</t>
    </rPh>
    <phoneticPr fontId="8"/>
  </si>
  <si>
    <t>■2005年比</t>
    <rPh sb="5" eb="6">
      <t>ネン</t>
    </rPh>
    <rPh sb="6" eb="7">
      <t>ヒ</t>
    </rPh>
    <phoneticPr fontId="8"/>
  </si>
  <si>
    <t>■1990年比</t>
    <rPh sb="5" eb="7">
      <t>ネンヒ</t>
    </rPh>
    <phoneticPr fontId="9"/>
  </si>
  <si>
    <t>■2005年比</t>
    <rPh sb="5" eb="7">
      <t>ネンヒ</t>
    </rPh>
    <phoneticPr fontId="9"/>
  </si>
  <si>
    <t>電気絶縁ガス使用機器</t>
    <phoneticPr fontId="9"/>
  </si>
  <si>
    <t>NF3</t>
    <phoneticPr fontId="9"/>
  </si>
  <si>
    <t>NF3</t>
    <phoneticPr fontId="8"/>
  </si>
  <si>
    <t>工業プロセス及び製品の使用</t>
    <rPh sb="0" eb="2">
      <t>コウギョウ</t>
    </rPh>
    <rPh sb="6" eb="7">
      <t>オヨ</t>
    </rPh>
    <rPh sb="8" eb="10">
      <t>セイヒン</t>
    </rPh>
    <rPh sb="11" eb="13">
      <t>シヨウ</t>
    </rPh>
    <phoneticPr fontId="9"/>
  </si>
  <si>
    <r>
      <t>2005年度の部門別CO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rPh sb="7" eb="9">
      <t>ブモン</t>
    </rPh>
    <rPh sb="9" eb="10">
      <t>ベツ</t>
    </rPh>
    <rPh sb="14" eb="16">
      <t>ハイシュツ</t>
    </rPh>
    <rPh sb="16" eb="17">
      <t>リョウ</t>
    </rPh>
    <phoneticPr fontId="9"/>
  </si>
  <si>
    <r>
      <t>1990年度の部門別CO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rPh sb="7" eb="9">
      <t>ブモン</t>
    </rPh>
    <rPh sb="9" eb="10">
      <t>ベツ</t>
    </rPh>
    <rPh sb="14" eb="16">
      <t>ハイシュツ</t>
    </rPh>
    <rPh sb="16" eb="17">
      <t>リョウ</t>
    </rPh>
    <phoneticPr fontId="9"/>
  </si>
  <si>
    <r>
      <t>NF</t>
    </r>
    <r>
      <rPr>
        <vertAlign val="subscript"/>
        <sz val="11"/>
        <rFont val="Century"/>
        <family val="1"/>
      </rPr>
      <t>3</t>
    </r>
    <phoneticPr fontId="9"/>
  </si>
  <si>
    <r>
      <t>HFCs</t>
    </r>
    <r>
      <rPr>
        <sz val="11"/>
        <rFont val="ＭＳ 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11"/>
  </si>
  <si>
    <t>洗浄剤・溶剤等</t>
    <rPh sb="0" eb="3">
      <t>センジョウザイ</t>
    </rPh>
    <rPh sb="4" eb="6">
      <t>ヨウザイ</t>
    </rPh>
    <rPh sb="6" eb="7">
      <t>トウ</t>
    </rPh>
    <phoneticPr fontId="9"/>
  </si>
  <si>
    <t>金属生産</t>
    <rPh sb="0" eb="2">
      <t>キンゾク</t>
    </rPh>
    <rPh sb="2" eb="4">
      <t>セイサン</t>
    </rPh>
    <phoneticPr fontId="9"/>
  </si>
  <si>
    <t>粒子加速器等</t>
    <rPh sb="0" eb="2">
      <t>リュウシ</t>
    </rPh>
    <rPh sb="2" eb="5">
      <t>カソクキ</t>
    </rPh>
    <rPh sb="5" eb="6">
      <t>トウ</t>
    </rPh>
    <phoneticPr fontId="9"/>
  </si>
  <si>
    <t>―</t>
  </si>
  <si>
    <r>
      <t>F-gas（HFCs, PFCs, SF</t>
    </r>
    <r>
      <rPr>
        <b/>
        <vertAlign val="subscript"/>
        <sz val="16"/>
        <rFont val="ＭＳ Ｐゴシック"/>
        <family val="3"/>
        <charset val="128"/>
      </rPr>
      <t>6</t>
    </r>
    <r>
      <rPr>
        <b/>
        <vertAlign val="subscript"/>
        <sz val="16"/>
        <rFont val="ＭＳ Ｐゴシック"/>
        <family val="3"/>
        <charset val="128"/>
      </rPr>
      <t xml:space="preserve">, </t>
    </r>
    <r>
      <rPr>
        <b/>
        <sz val="16"/>
        <rFont val="ＭＳ Ｐゴシック"/>
        <family val="3"/>
        <charset val="128"/>
      </rPr>
      <t>NF</t>
    </r>
    <r>
      <rPr>
        <b/>
        <vertAlign val="subscript"/>
        <sz val="16"/>
        <rFont val="ＭＳ Ｐゴシック"/>
        <family val="3"/>
        <charset val="128"/>
      </rPr>
      <t>3</t>
    </r>
    <r>
      <rPr>
        <b/>
        <sz val="16"/>
        <rFont val="ＭＳ Ｐゴシック"/>
        <family val="3"/>
        <charset val="128"/>
      </rPr>
      <t>）排出量</t>
    </r>
    <rPh sb="27" eb="29">
      <t>ハイシュツ</t>
    </rPh>
    <rPh sb="29" eb="30">
      <t>リョウ</t>
    </rPh>
    <phoneticPr fontId="9"/>
  </si>
  <si>
    <t>4) CO2-Share-1990</t>
    <phoneticPr fontId="9"/>
  </si>
  <si>
    <t>5) CO2-Share-2005</t>
  </si>
  <si>
    <r>
      <t>1990年の部門別CO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5">
      <t>ネン</t>
    </rPh>
    <rPh sb="6" eb="8">
      <t>ブモン</t>
    </rPh>
    <rPh sb="8" eb="9">
      <t>ベツ</t>
    </rPh>
    <rPh sb="13" eb="16">
      <t>ハイシュツリョウ</t>
    </rPh>
    <phoneticPr fontId="9"/>
  </si>
  <si>
    <r>
      <t>2005年の部門別CO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5">
      <t>ネン</t>
    </rPh>
    <rPh sb="6" eb="8">
      <t>ブモン</t>
    </rPh>
    <rPh sb="8" eb="9">
      <t>ベツ</t>
    </rPh>
    <rPh sb="13" eb="16">
      <t>ハイシュツリョウ</t>
    </rPh>
    <phoneticPr fontId="9"/>
  </si>
  <si>
    <r>
      <t>F-gas（HFCs, PFCs, SF</t>
    </r>
    <r>
      <rPr>
        <vertAlign val="sub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、NF</t>
    </r>
    <r>
      <rPr>
        <vertAlign val="sub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）排出量</t>
    </r>
    <rPh sb="26" eb="29">
      <t>ハイシュツリョウ</t>
    </rPh>
    <phoneticPr fontId="9"/>
  </si>
  <si>
    <t>エネルギー起源</t>
    <rPh sb="5" eb="7">
      <t>キゲン</t>
    </rPh>
    <phoneticPr fontId="8"/>
  </si>
  <si>
    <t>非エネルギー起源</t>
    <rPh sb="0" eb="1">
      <t>ヒ</t>
    </rPh>
    <rPh sb="6" eb="8">
      <t>キゲン</t>
    </rPh>
    <phoneticPr fontId="8"/>
  </si>
  <si>
    <r>
      <t>ハイドロフルオロカーボン類
（</t>
    </r>
    <r>
      <rPr>
        <sz val="11"/>
        <rFont val="Arial"/>
        <family val="2"/>
      </rPr>
      <t>HFCs</t>
    </r>
    <r>
      <rPr>
        <sz val="11"/>
        <rFont val="ＭＳ ゴシック"/>
        <family val="3"/>
        <charset val="128"/>
      </rPr>
      <t>）</t>
    </r>
    <phoneticPr fontId="8"/>
  </si>
  <si>
    <r>
      <t>NF</t>
    </r>
    <r>
      <rPr>
        <vertAlign val="subscript"/>
        <sz val="11"/>
        <rFont val="Century"/>
        <family val="1"/>
      </rPr>
      <t xml:space="preserve">3 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9"/>
  </si>
  <si>
    <t>工業プロセス及び製品の使用</t>
  </si>
  <si>
    <t>工業プロセス及び製品の使用</t>
    <phoneticPr fontId="9"/>
  </si>
  <si>
    <t>工業プロセス及び製品の使用</t>
    <phoneticPr fontId="9"/>
  </si>
  <si>
    <t>工業プロセス及び製品の使用</t>
    <phoneticPr fontId="11"/>
  </si>
  <si>
    <t>工業プロセス及び製品の使用</t>
    <rPh sb="0" eb="2">
      <t>コウギョウ</t>
    </rPh>
    <rPh sb="6" eb="7">
      <t>オヨ</t>
    </rPh>
    <rPh sb="8" eb="10">
      <t>セイヒン</t>
    </rPh>
    <rPh sb="11" eb="13">
      <t>シヨウ</t>
    </rPh>
    <phoneticPr fontId="11"/>
  </si>
  <si>
    <t>エネルギー起源</t>
    <rPh sb="5" eb="7">
      <t>キゲン</t>
    </rPh>
    <phoneticPr fontId="9"/>
  </si>
  <si>
    <t>非エネルギー起源</t>
    <rPh sb="0" eb="1">
      <t>ヒ</t>
    </rPh>
    <rPh sb="6" eb="8">
      <t>キゲン</t>
    </rPh>
    <phoneticPr fontId="9"/>
  </si>
  <si>
    <r>
      <t>工業プロセス及び製品の使用</t>
    </r>
    <r>
      <rPr>
        <sz val="11"/>
        <rFont val="Century"/>
        <family val="1"/>
      </rPr>
      <t xml:space="preserve"> (IPPU)</t>
    </r>
  </si>
  <si>
    <t>その他</t>
    <rPh sb="2" eb="3">
      <t>タ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</si>
  <si>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 xml:space="preserve">12 </t>
    </r>
    <r>
      <rPr>
        <sz val="11"/>
        <color indexed="8"/>
        <rFont val="Century"/>
        <family val="1"/>
      </rPr>
      <t>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</si>
  <si>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百万トン</t>
    </r>
    <rPh sb="1" eb="2">
      <t>ヒャク</t>
    </rPh>
    <rPh sb="2" eb="3">
      <t>マン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</si>
  <si>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>9</t>
    </r>
    <r>
      <rPr>
        <sz val="11"/>
        <color indexed="8"/>
        <rFont val="Century"/>
        <family val="1"/>
      </rPr>
      <t xml:space="preserve"> 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</si>
  <si>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千トン</t>
    </r>
    <rPh sb="1" eb="2">
      <t>セン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</si>
  <si>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>6</t>
    </r>
    <r>
      <rPr>
        <sz val="11"/>
        <color indexed="8"/>
        <rFont val="Century"/>
        <family val="1"/>
      </rPr>
      <t xml:space="preserve"> 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</si>
  <si>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トン</t>
    </r>
    <phoneticPr fontId="9"/>
  </si>
  <si>
    <r>
      <t>10</t>
    </r>
    <r>
      <rPr>
        <vertAlign val="superscript"/>
        <sz val="11"/>
        <color indexed="8"/>
        <rFont val="Century"/>
        <family val="1"/>
      </rPr>
      <t>3</t>
    </r>
    <r>
      <rPr>
        <sz val="11"/>
        <color indexed="8"/>
        <rFont val="Century"/>
        <family val="1"/>
      </rPr>
      <t xml:space="preserve"> g</t>
    </r>
    <phoneticPr fontId="9"/>
  </si>
  <si>
    <r>
      <t>CO</t>
    </r>
    <r>
      <rPr>
        <vertAlign val="subscript"/>
        <sz val="11"/>
        <color indexed="8"/>
        <rFont val="Century"/>
        <family val="1"/>
      </rPr>
      <t>2</t>
    </r>
    <phoneticPr fontId="9"/>
  </si>
  <si>
    <r>
      <t>CH</t>
    </r>
    <r>
      <rPr>
        <vertAlign val="subscript"/>
        <sz val="11"/>
        <color indexed="8"/>
        <rFont val="Century"/>
        <family val="1"/>
      </rPr>
      <t>4</t>
    </r>
    <phoneticPr fontId="9"/>
  </si>
  <si>
    <r>
      <t>N</t>
    </r>
    <r>
      <rPr>
        <vertAlign val="subscript"/>
        <sz val="11"/>
        <color indexed="8"/>
        <rFont val="Century"/>
        <family val="1"/>
      </rPr>
      <t>2</t>
    </r>
    <r>
      <rPr>
        <sz val="11"/>
        <color indexed="8"/>
        <rFont val="Century"/>
        <family val="1"/>
      </rPr>
      <t>O</t>
    </r>
    <phoneticPr fontId="9"/>
  </si>
  <si>
    <r>
      <t>1,430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</si>
  <si>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>7,390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</si>
  <si>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>SF</t>
    </r>
    <r>
      <rPr>
        <vertAlign val="subscript"/>
        <sz val="11"/>
        <color indexed="8"/>
        <rFont val="Century"/>
        <family val="1"/>
      </rPr>
      <t>6</t>
    </r>
    <phoneticPr fontId="9"/>
  </si>
  <si>
    <r>
      <t>NF</t>
    </r>
    <r>
      <rPr>
        <vertAlign val="subscript"/>
        <sz val="11"/>
        <color indexed="8"/>
        <rFont val="Century"/>
        <family val="1"/>
      </rPr>
      <t>3</t>
    </r>
    <phoneticPr fontId="9"/>
  </si>
  <si>
    <r>
      <rPr>
        <sz val="11"/>
        <color indexed="8"/>
        <rFont val="ＭＳ Ｐゴシック"/>
        <family val="3"/>
        <charset val="128"/>
      </rPr>
      <t>※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第四次評価報告書（</t>
    </r>
    <r>
      <rPr>
        <sz val="11"/>
        <color indexed="8"/>
        <rFont val="Century"/>
        <family val="1"/>
      </rPr>
      <t>2007</t>
    </r>
    <r>
      <rPr>
        <sz val="11"/>
        <color indexed="8"/>
        <rFont val="ＭＳ Ｐゴシック"/>
        <family val="3"/>
        <charset val="128"/>
      </rPr>
      <t>）より</t>
    </r>
    <rPh sb="5" eb="6">
      <t>ダイ</t>
    </rPh>
    <rPh sb="6" eb="7">
      <t>ヨン</t>
    </rPh>
    <rPh sb="7" eb="8">
      <t>ジ</t>
    </rPh>
    <rPh sb="8" eb="10">
      <t>ヒョウカ</t>
    </rPh>
    <rPh sb="10" eb="13">
      <t>ホウコクショ</t>
    </rPh>
    <phoneticPr fontId="9"/>
  </si>
  <si>
    <r>
      <rPr>
        <sz val="11"/>
        <color indexed="8"/>
        <rFont val="ＭＳ Ｐゴシック"/>
        <family val="3"/>
        <charset val="128"/>
      </rPr>
      <t>その他注意事項</t>
    </r>
    <rPh sb="2" eb="3">
      <t>タ</t>
    </rPh>
    <rPh sb="3" eb="5">
      <t>チュウイ</t>
    </rPh>
    <rPh sb="5" eb="7">
      <t>ジコウ</t>
    </rPh>
    <phoneticPr fontId="9"/>
  </si>
  <si>
    <r>
      <t>1</t>
    </r>
    <r>
      <rPr>
        <sz val="11"/>
        <color indexed="8"/>
        <rFont val="ＭＳ Ｐゴシック"/>
        <family val="3"/>
        <charset val="128"/>
      </rPr>
      <t>．各排出量に</t>
    </r>
    <r>
      <rPr>
        <sz val="11"/>
        <color indexed="8"/>
        <rFont val="Century"/>
        <family val="1"/>
      </rPr>
      <t>LULUCF</t>
    </r>
    <r>
      <rPr>
        <sz val="11"/>
        <color indexed="8"/>
        <rFont val="ＭＳ Ｐゴシック"/>
        <family val="3"/>
        <charset val="128"/>
      </rPr>
      <t>（土地利用、土地利用変化及び林業）分野の排出・吸収量は含まれていない。</t>
    </r>
    <rPh sb="2" eb="3">
      <t>カク</t>
    </rPh>
    <rPh sb="3" eb="5">
      <t>ハイシュツ</t>
    </rPh>
    <rPh sb="5" eb="6">
      <t>リョウ</t>
    </rPh>
    <rPh sb="14" eb="16">
      <t>トチ</t>
    </rPh>
    <rPh sb="16" eb="18">
      <t>リヨウ</t>
    </rPh>
    <rPh sb="19" eb="21">
      <t>トチ</t>
    </rPh>
    <rPh sb="21" eb="23">
      <t>リヨウ</t>
    </rPh>
    <rPh sb="23" eb="25">
      <t>ヘンカ</t>
    </rPh>
    <rPh sb="25" eb="26">
      <t>オヨ</t>
    </rPh>
    <rPh sb="27" eb="29">
      <t>リンギョウ</t>
    </rPh>
    <rPh sb="30" eb="32">
      <t>ブンヤ</t>
    </rPh>
    <rPh sb="33" eb="35">
      <t>ハイシュツ</t>
    </rPh>
    <rPh sb="36" eb="38">
      <t>キュウシュウ</t>
    </rPh>
    <rPh sb="38" eb="39">
      <t>リョウ</t>
    </rPh>
    <rPh sb="40" eb="41">
      <t>フク</t>
    </rPh>
    <phoneticPr fontId="9"/>
  </si>
  <si>
    <r>
      <t>2</t>
    </r>
    <r>
      <rPr>
        <sz val="11"/>
        <color indexed="8"/>
        <rFont val="ＭＳ Ｐゴシック"/>
        <family val="3"/>
        <charset val="128"/>
      </rPr>
      <t>．国際バンカー油は国内排出量には含まれない。</t>
    </r>
    <rPh sb="2" eb="4">
      <t>コクサイ</t>
    </rPh>
    <rPh sb="8" eb="9">
      <t>ユ</t>
    </rPh>
    <rPh sb="10" eb="12">
      <t>コクナイ</t>
    </rPh>
    <rPh sb="12" eb="14">
      <t>ハイシュツ</t>
    </rPh>
    <rPh sb="14" eb="15">
      <t>リョウ</t>
    </rPh>
    <rPh sb="17" eb="18">
      <t>フク</t>
    </rPh>
    <phoneticPr fontId="9"/>
  </si>
  <si>
    <r>
      <rPr>
        <sz val="11"/>
        <color indexed="8"/>
        <rFont val="ＭＳ Ｐゴシック"/>
        <family val="3"/>
        <charset val="128"/>
      </rPr>
      <t>■地球温暖化係数（</t>
    </r>
    <r>
      <rPr>
        <sz val="11"/>
        <color indexed="8"/>
        <rFont val="Century"/>
        <family val="1"/>
      </rPr>
      <t>GWP)</t>
    </r>
    <r>
      <rPr>
        <sz val="11"/>
        <color indexed="8"/>
        <rFont val="ＭＳ Ｐゴシック"/>
        <family val="3"/>
        <charset val="128"/>
      </rPr>
      <t>：時間枠＝</t>
    </r>
    <r>
      <rPr>
        <sz val="11"/>
        <color indexed="8"/>
        <rFont val="Century"/>
        <family val="1"/>
      </rPr>
      <t>100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"/>
        <family val="1"/>
      </rPr>
      <t>2013</t>
    </r>
    <r>
      <rPr>
        <sz val="11"/>
        <color indexed="8"/>
        <rFont val="ＭＳ Ｐゴシック"/>
        <family val="3"/>
        <charset val="128"/>
      </rPr>
      <t>年度速報値より第四次報告書の値を使用</t>
    </r>
    <rPh sb="1" eb="3">
      <t>チキュウ</t>
    </rPh>
    <rPh sb="3" eb="6">
      <t>オンダンカ</t>
    </rPh>
    <rPh sb="6" eb="8">
      <t>ケイスウ</t>
    </rPh>
    <rPh sb="14" eb="17">
      <t>ジカンワク</t>
    </rPh>
    <rPh sb="21" eb="22">
      <t>ネン</t>
    </rPh>
    <rPh sb="28" eb="29">
      <t>ネン</t>
    </rPh>
    <rPh sb="29" eb="30">
      <t>ド</t>
    </rPh>
    <rPh sb="30" eb="33">
      <t>ソクホウチ</t>
    </rPh>
    <rPh sb="35" eb="36">
      <t>ダイ</t>
    </rPh>
    <rPh sb="36" eb="38">
      <t>ヨジ</t>
    </rPh>
    <rPh sb="38" eb="41">
      <t>ホウコクショ</t>
    </rPh>
    <rPh sb="42" eb="43">
      <t>アタイ</t>
    </rPh>
    <rPh sb="44" eb="46">
      <t>シヨウ</t>
    </rPh>
    <phoneticPr fontId="9"/>
  </si>
  <si>
    <t>※2013年度速報値より、IPCC第四次評価報告書（2007）のGWPを使用</t>
    <rPh sb="5" eb="7">
      <t>ネンド</t>
    </rPh>
    <rPh sb="7" eb="10">
      <t>ソクホウチ</t>
    </rPh>
    <rPh sb="36" eb="38">
      <t>シヨウ</t>
    </rPh>
    <phoneticPr fontId="8"/>
  </si>
  <si>
    <t>0.1) 計量単位</t>
    <rPh sb="5" eb="7">
      <t>ケイリョウ</t>
    </rPh>
    <rPh sb="7" eb="9">
      <t>タンイ</t>
    </rPh>
    <phoneticPr fontId="9"/>
  </si>
  <si>
    <r>
      <t>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排出量（電気・熱配分後[間接排出量]）（簡約表）</t>
    </r>
    <rPh sb="27" eb="29">
      <t>カンヤク</t>
    </rPh>
    <rPh sb="29" eb="30">
      <t>ヒョウ</t>
    </rPh>
    <phoneticPr fontId="9"/>
  </si>
  <si>
    <t>電気・熱配分後</t>
  </si>
  <si>
    <t>電気・熱配分後
シェア</t>
    <phoneticPr fontId="9"/>
  </si>
  <si>
    <t>電気・熱配分前</t>
  </si>
  <si>
    <r>
      <t>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排出量（電気・熱配分前[直接排出量]）（簡約表）</t>
    </r>
    <rPh sb="11" eb="13">
      <t>デンキ</t>
    </rPh>
    <rPh sb="14" eb="15">
      <t>ネツ</t>
    </rPh>
    <rPh sb="15" eb="17">
      <t>ハイブン</t>
    </rPh>
    <rPh sb="17" eb="18">
      <t>マエ</t>
    </rPh>
    <phoneticPr fontId="9"/>
  </si>
  <si>
    <t>電気・熱配分前
シェア</t>
    <phoneticPr fontId="9"/>
  </si>
  <si>
    <t>電気・熱配分前</t>
    <phoneticPr fontId="9"/>
  </si>
  <si>
    <t>■排出量　[kt CO2]</t>
    <rPh sb="1" eb="4">
      <t>ハイシュツリョウ</t>
    </rPh>
    <phoneticPr fontId="9"/>
  </si>
  <si>
    <t>[kt CO2]</t>
  </si>
  <si>
    <t>■CH4排出量　[kt CH4 ] (実重量)</t>
    <rPh sb="4" eb="7">
      <t>ハイシュツリョウ</t>
    </rPh>
    <phoneticPr fontId="9"/>
  </si>
  <si>
    <t>■排出量(CO2 換算) 　[kt CO2 eq.]</t>
    <rPh sb="1" eb="3">
      <t>ハイシュツ</t>
    </rPh>
    <rPh sb="3" eb="4">
      <t>リョウ</t>
    </rPh>
    <rPh sb="9" eb="11">
      <t>カンザン</t>
    </rPh>
    <phoneticPr fontId="9"/>
  </si>
  <si>
    <t>■排出量(CO2換算)　[kt CO2 eq.]</t>
    <rPh sb="1" eb="3">
      <t>ハイシュツ</t>
    </rPh>
    <rPh sb="3" eb="4">
      <t>リョウ</t>
    </rPh>
    <rPh sb="8" eb="10">
      <t>カンザン</t>
    </rPh>
    <phoneticPr fontId="9"/>
  </si>
  <si>
    <t>■N2O排出量　[kt N2O] (実重量)</t>
    <rPh sb="4" eb="7">
      <t>ハイシュツリョウ</t>
    </rPh>
    <rPh sb="18" eb="21">
      <t>ジツジュウリョウ</t>
    </rPh>
    <phoneticPr fontId="9"/>
  </si>
  <si>
    <t>■排出量(CO2換算) 　[kt CO2 eq.]</t>
    <rPh sb="1" eb="3">
      <t>ハイシュツ</t>
    </rPh>
    <rPh sb="3" eb="4">
      <t>リョウ</t>
    </rPh>
    <rPh sb="8" eb="10">
      <t>カンザン</t>
    </rPh>
    <phoneticPr fontId="9"/>
  </si>
  <si>
    <t>石炭製品製造</t>
  </si>
  <si>
    <t>ガス製造</t>
  </si>
  <si>
    <t>事業用発電</t>
  </si>
  <si>
    <t>農林水産鉱建設業</t>
    <rPh sb="0" eb="2">
      <t>ノウリン</t>
    </rPh>
    <rPh sb="2" eb="4">
      <t>スイサン</t>
    </rPh>
    <rPh sb="4" eb="5">
      <t>コウ</t>
    </rPh>
    <rPh sb="5" eb="8">
      <t>ケンセツギョウ</t>
    </rPh>
    <phoneticPr fontId="9"/>
  </si>
  <si>
    <t>業務他（第三次産業）</t>
    <rPh sb="0" eb="2">
      <t>ギョウム</t>
    </rPh>
    <rPh sb="2" eb="3">
      <t>タ</t>
    </rPh>
    <rPh sb="4" eb="7">
      <t>ダイサンジ</t>
    </rPh>
    <rPh sb="7" eb="9">
      <t>サンギョウ</t>
    </rPh>
    <phoneticPr fontId="9"/>
  </si>
  <si>
    <t>食品飲料製造業</t>
  </si>
  <si>
    <t>繊維工業</t>
  </si>
  <si>
    <t>木製品･家具他工業</t>
  </si>
  <si>
    <t>パルプ･紙･紙加工品製造業</t>
  </si>
  <si>
    <t>印刷･同関連業</t>
    <rPh sb="0" eb="2">
      <t>インサツ</t>
    </rPh>
    <rPh sb="3" eb="4">
      <t>ドウ</t>
    </rPh>
    <rPh sb="4" eb="6">
      <t>カンレン</t>
    </rPh>
    <rPh sb="6" eb="7">
      <t>ギョウ</t>
    </rPh>
    <phoneticPr fontId="0"/>
  </si>
  <si>
    <t>プラスチック･ゴム･皮革製品製造業</t>
    <rPh sb="10" eb="12">
      <t>ヒカク</t>
    </rPh>
    <rPh sb="12" eb="14">
      <t>セイヒン</t>
    </rPh>
    <rPh sb="14" eb="17">
      <t>セイゾウギョウ</t>
    </rPh>
    <phoneticPr fontId="0"/>
  </si>
  <si>
    <t>窯業･土石製品製造業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0"/>
  </si>
  <si>
    <t>鉄鋼･非鉄･金属製品製造業</t>
    <rPh sb="0" eb="2">
      <t>テッコウ</t>
    </rPh>
    <rPh sb="3" eb="5">
      <t>ヒテツ</t>
    </rPh>
    <rPh sb="6" eb="8">
      <t>キンゾク</t>
    </rPh>
    <rPh sb="8" eb="10">
      <t>セイヒン</t>
    </rPh>
    <rPh sb="10" eb="13">
      <t>セイゾウギョウ</t>
    </rPh>
    <phoneticPr fontId="0"/>
  </si>
  <si>
    <t>機械製造業</t>
    <rPh sb="0" eb="2">
      <t>キカイ</t>
    </rPh>
    <phoneticPr fontId="0"/>
  </si>
  <si>
    <t>他製造業</t>
    <rPh sb="0" eb="1">
      <t>ホカ</t>
    </rPh>
    <rPh sb="1" eb="4">
      <t>セイゾウギョウ</t>
    </rPh>
    <phoneticPr fontId="0"/>
  </si>
  <si>
    <t>化学工業（含石油石炭製品）</t>
    <rPh sb="0" eb="2">
      <t>カガク</t>
    </rPh>
    <rPh sb="2" eb="4">
      <t>コウギョウ</t>
    </rPh>
    <rPh sb="5" eb="6">
      <t>フク</t>
    </rPh>
    <rPh sb="6" eb="8">
      <t>セキユ</t>
    </rPh>
    <rPh sb="8" eb="10">
      <t>セキタン</t>
    </rPh>
    <rPh sb="10" eb="12">
      <t>セイヒン</t>
    </rPh>
    <phoneticPr fontId="0"/>
  </si>
  <si>
    <t>製造業（大規模･指定業種）重複補正</t>
    <rPh sb="4" eb="7">
      <t>ダイキボ</t>
    </rPh>
    <rPh sb="8" eb="10">
      <t>シテイ</t>
    </rPh>
    <rPh sb="10" eb="12">
      <t>ギョウシュ</t>
    </rPh>
    <rPh sb="13" eb="15">
      <t>ジュウフク</t>
    </rPh>
    <rPh sb="15" eb="17">
      <t>ホセイ</t>
    </rPh>
    <phoneticPr fontId="0"/>
  </si>
  <si>
    <t>その他（農業等）</t>
    <rPh sb="2" eb="3">
      <t>タ</t>
    </rPh>
    <phoneticPr fontId="9"/>
  </si>
  <si>
    <t>その他（農業　等）</t>
    <rPh sb="2" eb="3">
      <t>タ</t>
    </rPh>
    <rPh sb="4" eb="6">
      <t>ノウギョウ</t>
    </rPh>
    <rPh sb="7" eb="8">
      <t>トウ</t>
    </rPh>
    <phoneticPr fontId="9"/>
  </si>
  <si>
    <t>HFCs</t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</si>
  <si>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 Schoolbook"/>
        <family val="1"/>
      </rPr>
      <t>MDI</t>
    </r>
    <phoneticPr fontId="9"/>
  </si>
  <si>
    <t>PFCs</t>
    <phoneticPr fontId="9"/>
  </si>
  <si>
    <r>
      <t>SF</t>
    </r>
    <r>
      <rPr>
        <vertAlign val="subscript"/>
        <sz val="11"/>
        <rFont val="Century Schoolbook"/>
        <family val="1"/>
      </rPr>
      <t>6</t>
    </r>
    <phoneticPr fontId="9"/>
  </si>
  <si>
    <t>電気絶縁ガス使用機器</t>
    <phoneticPr fontId="9"/>
  </si>
  <si>
    <r>
      <rPr>
        <sz val="11"/>
        <rFont val="ＭＳ 明朝"/>
        <family val="1"/>
        <charset val="128"/>
      </rPr>
      <t>■シェア</t>
    </r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</si>
  <si>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 Schoolbook"/>
        <family val="1"/>
      </rPr>
      <t>MDI</t>
    </r>
    <phoneticPr fontId="9"/>
  </si>
  <si>
    <t>PFCs</t>
    <phoneticPr fontId="9"/>
  </si>
  <si>
    <t>HFCs</t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</si>
  <si>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 Schoolbook"/>
        <family val="1"/>
      </rPr>
      <t>MDI</t>
    </r>
    <phoneticPr fontId="9"/>
  </si>
  <si>
    <t>電気絶縁ガス使用機器</t>
    <phoneticPr fontId="9"/>
  </si>
  <si>
    <t>NF3</t>
    <phoneticPr fontId="9"/>
  </si>
  <si>
    <t xml:space="preserve"> </t>
    <phoneticPr fontId="9"/>
  </si>
  <si>
    <t>HFCs</t>
    <phoneticPr fontId="9"/>
  </si>
  <si>
    <t>PFCs</t>
    <phoneticPr fontId="9"/>
  </si>
  <si>
    <r>
      <t>SF</t>
    </r>
    <r>
      <rPr>
        <vertAlign val="subscript"/>
        <sz val="11"/>
        <rFont val="Century Schoolbook"/>
        <family val="1"/>
      </rPr>
      <t>6</t>
    </r>
    <phoneticPr fontId="9"/>
  </si>
  <si>
    <t>HFCs</t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</si>
  <si>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 Schoolbook"/>
        <family val="1"/>
      </rPr>
      <t>MDI</t>
    </r>
    <phoneticPr fontId="9"/>
  </si>
  <si>
    <t>PFCs</t>
    <phoneticPr fontId="9"/>
  </si>
  <si>
    <r>
      <t>SF</t>
    </r>
    <r>
      <rPr>
        <vertAlign val="subscript"/>
        <sz val="11"/>
        <rFont val="Century Schoolbook"/>
        <family val="1"/>
      </rPr>
      <t>6</t>
    </r>
    <phoneticPr fontId="9"/>
  </si>
  <si>
    <t>電気絶縁ガス使用機器</t>
    <phoneticPr fontId="9"/>
  </si>
  <si>
    <t>NF3</t>
    <phoneticPr fontId="9"/>
  </si>
  <si>
    <t xml:space="preserve"> </t>
    <phoneticPr fontId="9"/>
  </si>
  <si>
    <t>■シェア</t>
    <phoneticPr fontId="8"/>
  </si>
  <si>
    <t>温室効果ガス</t>
  </si>
  <si>
    <t>グラフ用</t>
    <rPh sb="3" eb="4">
      <t>ヨウ</t>
    </rPh>
    <phoneticPr fontId="8"/>
  </si>
  <si>
    <t xml:space="preserve">CO2 </t>
    <phoneticPr fontId="9"/>
  </si>
  <si>
    <r>
      <rPr>
        <sz val="11"/>
        <rFont val="ＭＳ Ｐゴシック"/>
        <family val="3"/>
        <charset val="128"/>
      </rPr>
      <t>二酸化炭素（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Ｐゴシック"/>
        <family val="3"/>
        <charset val="128"/>
      </rPr>
      <t>）</t>
    </r>
    <rPh sb="0" eb="3">
      <t>ニサンカ</t>
    </rPh>
    <rPh sb="3" eb="5">
      <t>タンソ</t>
    </rPh>
    <phoneticPr fontId="9"/>
  </si>
  <si>
    <r>
      <t>CO</t>
    </r>
    <r>
      <rPr>
        <vertAlign val="subscript"/>
        <sz val="11"/>
        <color theme="0" tint="-0.499984740745262"/>
        <rFont val="Century"/>
        <family val="1"/>
      </rPr>
      <t>2</t>
    </r>
    <phoneticPr fontId="8"/>
  </si>
  <si>
    <t>CH4</t>
    <phoneticPr fontId="9"/>
  </si>
  <si>
    <r>
      <rPr>
        <sz val="11"/>
        <rFont val="ＭＳ Ｐゴシック"/>
        <family val="3"/>
        <charset val="128"/>
      </rPr>
      <t>メタン（</t>
    </r>
    <r>
      <rPr>
        <sz val="11"/>
        <rFont val="Century"/>
        <family val="1"/>
      </rPr>
      <t>CH</t>
    </r>
    <r>
      <rPr>
        <vertAlign val="subscript"/>
        <sz val="11"/>
        <rFont val="Century"/>
        <family val="1"/>
      </rPr>
      <t>4</t>
    </r>
    <r>
      <rPr>
        <sz val="11"/>
        <rFont val="ＭＳ Ｐゴシック"/>
        <family val="3"/>
        <charset val="128"/>
      </rPr>
      <t>）</t>
    </r>
    <phoneticPr fontId="9"/>
  </si>
  <si>
    <t>CH4</t>
    <phoneticPr fontId="8"/>
  </si>
  <si>
    <t>N2O</t>
    <phoneticPr fontId="9"/>
  </si>
  <si>
    <r>
      <rPr>
        <sz val="11"/>
        <rFont val="ＭＳ Ｐゴシック"/>
        <family val="3"/>
        <charset val="128"/>
      </rPr>
      <t>一酸化二窒素（</t>
    </r>
    <r>
      <rPr>
        <sz val="11"/>
        <rFont val="Century"/>
        <family val="1"/>
      </rPr>
      <t>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</t>
    </r>
    <r>
      <rPr>
        <sz val="11"/>
        <rFont val="ＭＳ Ｐゴシック"/>
        <family val="3"/>
        <charset val="128"/>
      </rPr>
      <t>）</t>
    </r>
    <rPh sb="0" eb="6">
      <t>ン２オ</t>
    </rPh>
    <phoneticPr fontId="9"/>
  </si>
  <si>
    <t>N2O</t>
    <phoneticPr fontId="8"/>
  </si>
  <si>
    <t>HFCs</t>
    <phoneticPr fontId="8"/>
  </si>
  <si>
    <r>
      <rPr>
        <sz val="11"/>
        <rFont val="ＭＳ Ｐゴシック"/>
        <family val="3"/>
        <charset val="128"/>
      </rPr>
      <t>ハイドロフルオロカーボン類
（</t>
    </r>
    <r>
      <rPr>
        <sz val="11"/>
        <rFont val="Century"/>
        <family val="1"/>
      </rPr>
      <t>HFCs</t>
    </r>
    <r>
      <rPr>
        <sz val="11"/>
        <rFont val="ＭＳ Ｐゴシック"/>
        <family val="3"/>
        <charset val="128"/>
      </rPr>
      <t>）</t>
    </r>
    <phoneticPr fontId="8"/>
  </si>
  <si>
    <r>
      <t>HFC-134a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1,430</t>
    </r>
    <r>
      <rPr>
        <sz val="11"/>
        <rFont val="ＭＳ Ｐゴシック"/>
        <family val="3"/>
        <charset val="128"/>
      </rPr>
      <t>など</t>
    </r>
    <phoneticPr fontId="8"/>
  </si>
  <si>
    <t>PFCs</t>
    <phoneticPr fontId="8"/>
  </si>
  <si>
    <r>
      <rPr>
        <sz val="11"/>
        <rFont val="ＭＳ Ｐゴシック"/>
        <family val="3"/>
        <charset val="128"/>
      </rPr>
      <t>パーフルオロカーボン類
（</t>
    </r>
    <r>
      <rPr>
        <sz val="11"/>
        <rFont val="Century"/>
        <family val="1"/>
      </rPr>
      <t>PFCs</t>
    </r>
    <r>
      <rPr>
        <sz val="11"/>
        <rFont val="ＭＳ Ｐゴシック"/>
        <family val="3"/>
        <charset val="128"/>
      </rPr>
      <t>）</t>
    </r>
    <phoneticPr fontId="8"/>
  </si>
  <si>
    <r>
      <t>PFC-14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7,390</t>
    </r>
    <r>
      <rPr>
        <sz val="11"/>
        <rFont val="ＭＳ Ｐゴシック"/>
        <family val="3"/>
        <charset val="128"/>
      </rPr>
      <t>など</t>
    </r>
    <phoneticPr fontId="8"/>
  </si>
  <si>
    <t>PFCs</t>
    <phoneticPr fontId="8"/>
  </si>
  <si>
    <t>SF6</t>
    <phoneticPr fontId="8"/>
  </si>
  <si>
    <r>
      <rPr>
        <sz val="12"/>
        <rFont val="ＭＳ Ｐゴシック"/>
        <family val="3"/>
        <charset val="128"/>
      </rPr>
      <t>六ふっ化硫黄（</t>
    </r>
    <r>
      <rPr>
        <sz val="12"/>
        <rFont val="Century"/>
        <family val="1"/>
      </rPr>
      <t>SF</t>
    </r>
    <r>
      <rPr>
        <vertAlign val="subscript"/>
        <sz val="12"/>
        <rFont val="Century"/>
        <family val="1"/>
      </rPr>
      <t>6</t>
    </r>
    <r>
      <rPr>
        <sz val="12"/>
        <rFont val="ＭＳ Ｐゴシック"/>
        <family val="3"/>
        <charset val="128"/>
      </rPr>
      <t>）</t>
    </r>
    <rPh sb="0" eb="1">
      <t>ロク</t>
    </rPh>
    <phoneticPr fontId="8"/>
  </si>
  <si>
    <t>SF6</t>
    <phoneticPr fontId="8"/>
  </si>
  <si>
    <t>NF3</t>
    <phoneticPr fontId="8"/>
  </si>
  <si>
    <t>NF3</t>
    <phoneticPr fontId="8"/>
  </si>
  <si>
    <r>
      <rPr>
        <sz val="11"/>
        <rFont val="ＭＳ Ｐゴシック"/>
        <family val="3"/>
        <charset val="128"/>
      </rPr>
      <t>計</t>
    </r>
  </si>
  <si>
    <r>
      <t>3</t>
    </r>
    <r>
      <rPr>
        <sz val="11"/>
        <color indexed="8"/>
        <rFont val="ＭＳ Ｐゴシック"/>
        <family val="3"/>
        <charset val="128"/>
      </rPr>
      <t>．</t>
    </r>
    <r>
      <rPr>
        <sz val="11"/>
        <color indexed="8"/>
        <rFont val="Century"/>
        <family val="1"/>
      </rPr>
      <t>2016</t>
    </r>
    <r>
      <rPr>
        <sz val="11"/>
        <color indexed="8"/>
        <rFont val="ＭＳ Ｐゴシック"/>
        <family val="3"/>
        <charset val="128"/>
      </rPr>
      <t>年春報告予定の確定値との間には誤差が生じることがある。</t>
    </r>
    <rPh sb="6" eb="7">
      <t>ネン</t>
    </rPh>
    <rPh sb="7" eb="8">
      <t>ハル</t>
    </rPh>
    <rPh sb="8" eb="10">
      <t>ホウコク</t>
    </rPh>
    <rPh sb="10" eb="12">
      <t>ヨテイ</t>
    </rPh>
    <rPh sb="13" eb="15">
      <t>カクテイ</t>
    </rPh>
    <rPh sb="15" eb="16">
      <t>チ</t>
    </rPh>
    <rPh sb="18" eb="19">
      <t>アイダ</t>
    </rPh>
    <rPh sb="21" eb="23">
      <t>ゴサ</t>
    </rPh>
    <rPh sb="24" eb="25">
      <t>ショウ</t>
    </rPh>
    <phoneticPr fontId="9"/>
  </si>
  <si>
    <t>燃料の燃焼・漏出</t>
  </si>
  <si>
    <t>燃料の燃焼・漏出</t>
    <rPh sb="0" eb="2">
      <t>ネンリョウ</t>
    </rPh>
    <rPh sb="3" eb="5">
      <t>ネンショウ</t>
    </rPh>
    <rPh sb="6" eb="8">
      <t>ロウシュツ</t>
    </rPh>
    <phoneticPr fontId="11"/>
  </si>
  <si>
    <t>半導体・液晶製造</t>
  </si>
  <si>
    <t>半導体・液晶製造</t>
    <rPh sb="6" eb="8">
      <t>セイゾウ</t>
    </rPh>
    <phoneticPr fontId="9"/>
  </si>
  <si>
    <t>非エネルギー起源CO2</t>
    <rPh sb="0" eb="1">
      <t>ヒ</t>
    </rPh>
    <rPh sb="6" eb="8">
      <t>キゲン</t>
    </rPh>
    <phoneticPr fontId="8"/>
  </si>
  <si>
    <t>日本の温室効果ガス排出量データ（1990～2015年度速報値）</t>
    <rPh sb="0" eb="2">
      <t>ニホン</t>
    </rPh>
    <rPh sb="3" eb="5">
      <t>オンシツ</t>
    </rPh>
    <rPh sb="5" eb="7">
      <t>コウカ</t>
    </rPh>
    <rPh sb="9" eb="11">
      <t>ハイシュツ</t>
    </rPh>
    <rPh sb="11" eb="12">
      <t>リョウ</t>
    </rPh>
    <rPh sb="25" eb="27">
      <t>ネンド</t>
    </rPh>
    <rPh sb="27" eb="30">
      <t>ソクホウチ</t>
    </rPh>
    <phoneticPr fontId="9"/>
  </si>
  <si>
    <r>
      <t>2015年度（速報値）の部門別CO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10">
      <t>ソクホウチ</t>
    </rPh>
    <rPh sb="12" eb="14">
      <t>ブモン</t>
    </rPh>
    <rPh sb="14" eb="15">
      <t>ベツ</t>
    </rPh>
    <rPh sb="19" eb="22">
      <t>ハイシュツリョウ</t>
    </rPh>
    <phoneticPr fontId="9"/>
  </si>
  <si>
    <r>
      <t xml:space="preserve">2015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</si>
  <si>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t xml:space="preserve">2016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</si>
  <si>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t xml:space="preserve">2017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</si>
  <si>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t xml:space="preserve">2018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</si>
  <si>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t xml:space="preserve">2019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</si>
  <si>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t xml:space="preserve">2020
</t>
    </r>
    <r>
      <rPr>
        <sz val="12"/>
        <rFont val="Arial"/>
        <family val="2"/>
      </rPr>
      <t>（速報値）</t>
    </r>
    <r>
      <rPr>
        <sz val="11"/>
        <rFont val="ＭＳ Ｐ明朝"/>
        <family val="1"/>
        <charset val="128"/>
      </rPr>
      <t/>
    </r>
  </si>
  <si>
    <r>
      <rPr>
        <sz val="11"/>
        <rFont val="ＭＳ 明朝"/>
        <family val="1"/>
        <charset val="128"/>
      </rPr>
      <t>備考</t>
    </r>
    <rPh sb="0" eb="2">
      <t>ビコウ</t>
    </rPh>
    <phoneticPr fontId="9"/>
  </si>
  <si>
    <r>
      <t>2015年度の部門別CO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phoneticPr fontId="9"/>
  </si>
  <si>
    <r>
      <t xml:space="preserve">2015
</t>
    </r>
    <r>
      <rPr>
        <sz val="11"/>
        <rFont val="ＭＳ Ｐ明朝"/>
        <family val="1"/>
        <charset val="128"/>
      </rPr>
      <t>（速報値）</t>
    </r>
    <rPh sb="6" eb="9">
      <t>ソクホウチ</t>
    </rPh>
    <phoneticPr fontId="9"/>
  </si>
  <si>
    <t>CO2</t>
    <phoneticPr fontId="9"/>
  </si>
  <si>
    <t>CH4</t>
    <phoneticPr fontId="9"/>
  </si>
  <si>
    <t>N2O</t>
    <phoneticPr fontId="9"/>
  </si>
  <si>
    <t>HFCs</t>
    <phoneticPr fontId="9"/>
  </si>
  <si>
    <t>PFCs</t>
    <phoneticPr fontId="9"/>
  </si>
  <si>
    <t>SF6</t>
    <phoneticPr fontId="9"/>
  </si>
  <si>
    <t>NF3</t>
    <phoneticPr fontId="9"/>
  </si>
  <si>
    <t>隠しシート（公表時に非表示）</t>
    <rPh sb="0" eb="1">
      <t>カク</t>
    </rPh>
    <rPh sb="6" eb="8">
      <t>コウヒョウ</t>
    </rPh>
    <rPh sb="8" eb="9">
      <t>ジ</t>
    </rPh>
    <rPh sb="10" eb="13">
      <t>ヒヒョウジ</t>
    </rPh>
    <phoneticPr fontId="9"/>
  </si>
  <si>
    <t>HFCs 排出量</t>
  </si>
  <si>
    <t>年速報値</t>
    <phoneticPr fontId="9"/>
  </si>
  <si>
    <t>平成27年</t>
    <rPh sb="0" eb="2">
      <t>ヘイセイ</t>
    </rPh>
    <rPh sb="4" eb="5">
      <t>ネン</t>
    </rPh>
    <phoneticPr fontId="9"/>
  </si>
  <si>
    <t>速報値）</t>
    <phoneticPr fontId="9"/>
  </si>
  <si>
    <t>合計</t>
    <rPh sb="0" eb="2">
      <t>ゴウケイ</t>
    </rPh>
    <phoneticPr fontId="9"/>
  </si>
  <si>
    <t>■2013年比</t>
    <rPh sb="5" eb="6">
      <t>ネン</t>
    </rPh>
    <rPh sb="6" eb="7">
      <t>ヒ</t>
    </rPh>
    <phoneticPr fontId="8"/>
  </si>
  <si>
    <t>■2013年比</t>
    <rPh sb="5" eb="7">
      <t>ネンヒ</t>
    </rPh>
    <phoneticPr fontId="9"/>
  </si>
  <si>
    <r>
      <t>2013年度の部門別CO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phoneticPr fontId="9"/>
  </si>
  <si>
    <t>6) CO2-Share-2013</t>
    <phoneticPr fontId="9"/>
  </si>
  <si>
    <t>7) CO2-Share-2015</t>
    <phoneticPr fontId="9"/>
  </si>
  <si>
    <t>8) CH4</t>
    <phoneticPr fontId="9"/>
  </si>
  <si>
    <t>9) N2O</t>
    <phoneticPr fontId="9"/>
  </si>
  <si>
    <t>10) F-gas</t>
    <phoneticPr fontId="9"/>
  </si>
  <si>
    <r>
      <t>2013年度（速報値）の部門別CO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10">
      <t>ソクホウチ</t>
    </rPh>
    <rPh sb="12" eb="14">
      <t>ブモン</t>
    </rPh>
    <rPh sb="14" eb="15">
      <t>ベツ</t>
    </rPh>
    <rPh sb="19" eb="22">
      <t>ハイシュツリョウ</t>
    </rPh>
    <phoneticPr fontId="9"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</si>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</sst>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#,##0_ "/>
    <numFmt numFmtId="177" formatCode="#,##0.0_ "/>
    <numFmt numFmtId="178" formatCode="0.0%"/>
    <numFmt numFmtId="179" formatCode="0.00_);\(0.00\)"/>
    <numFmt numFmtId="180" formatCode="0.000_);\(0.000\)"/>
    <numFmt numFmtId="181" formatCode="#,##0.0000"/>
    <numFmt numFmtId="182" formatCode="#,##0.00_ "/>
    <numFmt numFmtId="183" formatCode="#,##0.0%;[Red]\-#,##0.0%"/>
    <numFmt numFmtId="184" formatCode="0.0000000000_ "/>
    <numFmt numFmtId="185" formatCode="#,##0.00000_ "/>
    <numFmt numFmtId="186" formatCode="#,##0.000000_ "/>
    <numFmt numFmtId="187" formatCode="#0.0%;[Red]\-#0.0%"/>
    <numFmt numFmtId="188" formatCode="#,##0.00000000000000000000_ "/>
    <numFmt numFmtId="189" formatCode="#,##0.000_ "/>
    <numFmt numFmtId="190" formatCode="0_);[Red]\(0\)"/>
    <numFmt numFmtId="191" formatCode="#,##0.00000000_ ;[Red]\-#,##0.00000000\ "/>
    <numFmt numFmtId="192" formatCode="0.E+00"/>
    <numFmt numFmtId="193" formatCode="0.0E+00"/>
    <numFmt numFmtId="194" formatCode="#0%;[Red]\-#0%"/>
    <numFmt numFmtId="195" formatCode="#,##0.0;[Red]\-#,##0.0"/>
    <numFmt numFmtId="196" formatCode="0.000%"/>
    <numFmt numFmtId="197" formatCode="#,##0.00%;[Red]\-#,##0.00%"/>
    <numFmt numFmtId="198" formatCode="0\_x000a_0000"/>
    <numFmt numFmtId="199" formatCode="##&quot;億&quot;#,###"/>
    <numFmt numFmtId="200" formatCode="##&quot;億&quot;#,###&quot;万トン&quot;"/>
    <numFmt numFmtId="201" formatCode="#,##0&quot;万トン&quot;"/>
    <numFmt numFmtId="202" formatCode="#0.00%;[Red]\-#0.00%"/>
  </numFmts>
  <fonts count="61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vertAlign val="subscript"/>
      <sz val="11"/>
      <name val="Century"/>
      <family val="1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Century"/>
      <family val="1"/>
    </font>
    <font>
      <sz val="11"/>
      <name val="ＭＳ ゴシック"/>
      <family val="3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Arial"/>
      <family val="2"/>
    </font>
    <font>
      <vertAlign val="subscript"/>
      <sz val="12"/>
      <name val="Arial"/>
      <family val="2"/>
    </font>
    <font>
      <sz val="18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2"/>
      <name val="ＭＳ Ｐゴシック"/>
      <family val="3"/>
      <charset val="128"/>
    </font>
    <font>
      <sz val="11"/>
      <color indexed="55"/>
      <name val="ＭＳ Ｐ明朝"/>
      <family val="1"/>
      <charset val="128"/>
    </font>
    <font>
      <sz val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indexed="55"/>
      <name val="Century"/>
      <family val="1"/>
    </font>
    <font>
      <sz val="11"/>
      <color indexed="55"/>
      <name val="Century"/>
      <family val="1"/>
    </font>
    <font>
      <sz val="11"/>
      <color indexed="5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Century Schoolbook"/>
      <family val="1"/>
    </font>
    <font>
      <vertAlign val="subscript"/>
      <sz val="11"/>
      <name val="Century Schoolbook"/>
      <family val="1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vertAlign val="subscript"/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2"/>
      <name val="Century"/>
      <family val="1"/>
    </font>
    <font>
      <sz val="12"/>
      <name val="ＭＳ Ｐ明朝"/>
      <family val="1"/>
      <charset val="128"/>
    </font>
    <font>
      <vertAlign val="subscript"/>
      <sz val="12"/>
      <name val="Times New Roman"/>
      <family val="1"/>
    </font>
    <font>
      <vertAlign val="superscript"/>
      <sz val="11"/>
      <color indexed="8"/>
      <name val="Century"/>
      <family val="1"/>
    </font>
    <font>
      <vertAlign val="subscript"/>
      <sz val="11"/>
      <color indexed="8"/>
      <name val="Century"/>
      <family val="1"/>
    </font>
    <font>
      <b/>
      <sz val="1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Century Schoolbook"/>
      <family val="1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Century"/>
      <family val="1"/>
    </font>
    <font>
      <sz val="11"/>
      <name val="ＭＳ Ｐゴシック"/>
      <family val="3"/>
      <charset val="128"/>
      <scheme val="major"/>
    </font>
    <font>
      <vertAlign val="subscript"/>
      <sz val="11"/>
      <color theme="0" tint="-0.499984740745262"/>
      <name val="Century"/>
      <family val="1"/>
    </font>
    <font>
      <vertAlign val="subscript"/>
      <sz val="12"/>
      <name val="Century"/>
      <family val="1"/>
    </font>
    <font>
      <sz val="11"/>
      <color theme="0" tint="-0.34998626667073579"/>
      <name val="Century"/>
      <family val="1"/>
    </font>
    <font>
      <sz val="10"/>
      <color theme="0" tint="-0.34998626667073579"/>
      <name val="Century"/>
      <family val="1"/>
    </font>
    <font>
      <sz val="11"/>
      <color theme="0" tint="-0.14999847407452621"/>
      <name val="ＭＳ Ｐ明朝"/>
      <family val="1"/>
      <charset val="128"/>
    </font>
    <font>
      <sz val="11"/>
      <color theme="0" tint="-0.249977111117893"/>
      <name val="Century"/>
      <family val="1"/>
    </font>
  </fonts>
  <fills count="4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lightGrid">
        <fgColor indexed="13"/>
        <bgColor indexed="9"/>
      </patternFill>
    </fill>
    <fill>
      <patternFill patternType="solid">
        <fgColor indexed="45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44"/>
        <bgColor indexed="13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13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1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49998474074526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27" fillId="4" borderId="1">
      <alignment horizontal="right" vertical="center"/>
    </xf>
    <xf numFmtId="0" fontId="27" fillId="4" borderId="1">
      <alignment horizontal="right" vertical="center"/>
    </xf>
    <xf numFmtId="0" fontId="27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27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27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81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3" fillId="0" borderId="0"/>
    <xf numFmtId="0" fontId="8" fillId="0" borderId="0"/>
    <xf numFmtId="0" fontId="8" fillId="0" borderId="0"/>
    <xf numFmtId="0" fontId="33" fillId="0" borderId="0">
      <alignment vertical="center"/>
    </xf>
    <xf numFmtId="1" fontId="28" fillId="0" borderId="0">
      <alignment vertical="center"/>
    </xf>
  </cellStyleXfs>
  <cellXfs count="667">
    <xf numFmtId="0" fontId="0" fillId="0" borderId="0" xfId="0">
      <alignment vertical="center"/>
    </xf>
    <xf numFmtId="0" fontId="10" fillId="8" borderId="0" xfId="33" applyFont="1" applyFill="1" applyAlignment="1">
      <alignment vertical="center"/>
    </xf>
    <xf numFmtId="0" fontId="10" fillId="8" borderId="0" xfId="33" applyFont="1" applyFill="1" applyAlignment="1">
      <alignment horizontal="center" vertical="center"/>
    </xf>
    <xf numFmtId="0" fontId="10" fillId="5" borderId="9" xfId="33" applyFont="1" applyFill="1" applyBorder="1" applyAlignment="1">
      <alignment vertical="center"/>
    </xf>
    <xf numFmtId="0" fontId="10" fillId="5" borderId="10" xfId="33" applyFont="1" applyFill="1" applyBorder="1" applyAlignment="1">
      <alignment horizontal="center" vertical="center"/>
    </xf>
    <xf numFmtId="0" fontId="10" fillId="5" borderId="11" xfId="33" applyFont="1" applyFill="1" applyBorder="1" applyAlignment="1">
      <alignment horizontal="center" vertical="center"/>
    </xf>
    <xf numFmtId="0" fontId="10" fillId="5" borderId="12" xfId="33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horizontal="center" vertical="center"/>
    </xf>
    <xf numFmtId="0" fontId="10" fillId="8" borderId="13" xfId="33" applyFont="1" applyFill="1" applyBorder="1" applyAlignment="1">
      <alignment horizontal="center" vertical="center"/>
    </xf>
    <xf numFmtId="0" fontId="11" fillId="8" borderId="13" xfId="33" applyFont="1" applyFill="1" applyBorder="1" applyAlignment="1">
      <alignment vertical="center"/>
    </xf>
    <xf numFmtId="177" fontId="10" fillId="8" borderId="0" xfId="33" applyNumberFormat="1" applyFont="1" applyFill="1" applyBorder="1" applyAlignment="1">
      <alignment vertical="center"/>
    </xf>
    <xf numFmtId="177" fontId="10" fillId="8" borderId="0" xfId="33" applyNumberFormat="1" applyFont="1" applyFill="1" applyAlignment="1">
      <alignment vertical="center"/>
    </xf>
    <xf numFmtId="0" fontId="10" fillId="8" borderId="13" xfId="33" applyFont="1" applyFill="1" applyBorder="1" applyAlignment="1">
      <alignment horizontal="center" vertical="center" wrapText="1"/>
    </xf>
    <xf numFmtId="176" fontId="10" fillId="8" borderId="14" xfId="33" applyNumberFormat="1" applyFont="1" applyFill="1" applyBorder="1" applyAlignment="1">
      <alignment horizontal="center" vertical="center" wrapText="1"/>
    </xf>
    <xf numFmtId="0" fontId="10" fillId="8" borderId="15" xfId="33" applyFont="1" applyFill="1" applyBorder="1" applyAlignment="1">
      <alignment horizontal="centerContinuous" vertical="center"/>
    </xf>
    <xf numFmtId="176" fontId="10" fillId="8" borderId="0" xfId="33" applyNumberFormat="1" applyFont="1" applyFill="1" applyAlignment="1">
      <alignment horizontal="center" vertical="center"/>
    </xf>
    <xf numFmtId="177" fontId="10" fillId="8" borderId="0" xfId="33" applyNumberFormat="1" applyFont="1" applyFill="1" applyAlignment="1">
      <alignment horizontal="center" vertical="center"/>
    </xf>
    <xf numFmtId="178" fontId="10" fillId="8" borderId="1" xfId="33" applyNumberFormat="1" applyFont="1" applyFill="1" applyBorder="1" applyAlignment="1">
      <alignment vertical="center"/>
    </xf>
    <xf numFmtId="178" fontId="10" fillId="8" borderId="16" xfId="33" applyNumberFormat="1" applyFont="1" applyFill="1" applyBorder="1" applyAlignment="1">
      <alignment vertical="center"/>
    </xf>
    <xf numFmtId="178" fontId="10" fillId="8" borderId="3" xfId="33" applyNumberFormat="1" applyFont="1" applyFill="1" applyBorder="1" applyAlignment="1">
      <alignment vertical="center"/>
    </xf>
    <xf numFmtId="178" fontId="10" fillId="8" borderId="0" xfId="33" applyNumberFormat="1" applyFont="1" applyFill="1" applyBorder="1" applyAlignment="1">
      <alignment vertical="center"/>
    </xf>
    <xf numFmtId="0" fontId="11" fillId="8" borderId="17" xfId="33" applyFont="1" applyFill="1" applyBorder="1" applyAlignment="1">
      <alignment horizontal="centerContinuous" vertical="center"/>
    </xf>
    <xf numFmtId="176" fontId="10" fillId="8" borderId="18" xfId="33" applyNumberFormat="1" applyFont="1" applyFill="1" applyBorder="1" applyAlignment="1">
      <alignment horizontal="centerContinuous" vertical="center"/>
    </xf>
    <xf numFmtId="0" fontId="10" fillId="8" borderId="17" xfId="33" applyFont="1" applyFill="1" applyBorder="1" applyAlignment="1">
      <alignment horizontal="centerContinuous" vertical="center"/>
    </xf>
    <xf numFmtId="0" fontId="10" fillId="8" borderId="0" xfId="33" applyFont="1" applyFill="1" applyBorder="1" applyAlignment="1">
      <alignment horizontal="right" vertical="center"/>
    </xf>
    <xf numFmtId="176" fontId="10" fillId="8" borderId="0" xfId="33" applyNumberFormat="1" applyFont="1" applyFill="1" applyBorder="1" applyAlignment="1">
      <alignment horizontal="center" vertical="center"/>
    </xf>
    <xf numFmtId="0" fontId="11" fillId="8" borderId="19" xfId="33" applyFont="1" applyFill="1" applyBorder="1" applyAlignment="1">
      <alignment vertical="center" wrapText="1"/>
    </xf>
    <xf numFmtId="0" fontId="11" fillId="8" borderId="20" xfId="33" applyFont="1" applyFill="1" applyBorder="1" applyAlignment="1">
      <alignment vertical="center" wrapText="1"/>
    </xf>
    <xf numFmtId="0" fontId="11" fillId="8" borderId="1" xfId="33" applyFont="1" applyFill="1" applyBorder="1" applyAlignment="1">
      <alignment vertical="center"/>
    </xf>
    <xf numFmtId="0" fontId="11" fillId="8" borderId="22" xfId="33" applyFont="1" applyFill="1" applyBorder="1" applyAlignment="1">
      <alignment vertical="center"/>
    </xf>
    <xf numFmtId="0" fontId="11" fillId="8" borderId="4" xfId="33" applyFont="1" applyFill="1" applyBorder="1" applyAlignment="1">
      <alignment vertical="center"/>
    </xf>
    <xf numFmtId="0" fontId="13" fillId="8" borderId="0" xfId="33" applyFont="1" applyFill="1"/>
    <xf numFmtId="179" fontId="13" fillId="8" borderId="0" xfId="33" applyNumberFormat="1" applyFont="1" applyFill="1"/>
    <xf numFmtId="0" fontId="13" fillId="8" borderId="5" xfId="33" applyFont="1" applyFill="1" applyBorder="1"/>
    <xf numFmtId="0" fontId="13" fillId="8" borderId="23" xfId="33" applyFont="1" applyFill="1" applyBorder="1"/>
    <xf numFmtId="0" fontId="13" fillId="8" borderId="24" xfId="33" applyFont="1" applyFill="1" applyBorder="1"/>
    <xf numFmtId="0" fontId="11" fillId="8" borderId="0" xfId="33" applyFont="1" applyFill="1"/>
    <xf numFmtId="183" fontId="10" fillId="8" borderId="25" xfId="33" applyNumberFormat="1" applyFont="1" applyFill="1" applyBorder="1" applyAlignment="1">
      <alignment vertical="center"/>
    </xf>
    <xf numFmtId="0" fontId="10" fillId="8" borderId="0" xfId="33" applyFont="1" applyFill="1"/>
    <xf numFmtId="0" fontId="10" fillId="5" borderId="1" xfId="33" applyFont="1" applyFill="1" applyBorder="1" applyAlignment="1">
      <alignment horizontal="center" vertical="center"/>
    </xf>
    <xf numFmtId="176" fontId="10" fillId="8" borderId="1" xfId="33" applyNumberFormat="1" applyFont="1" applyFill="1" applyBorder="1" applyAlignment="1">
      <alignment vertical="center"/>
    </xf>
    <xf numFmtId="176" fontId="10" fillId="8" borderId="22" xfId="33" applyNumberFormat="1" applyFont="1" applyFill="1" applyBorder="1" applyAlignment="1">
      <alignment vertical="center"/>
    </xf>
    <xf numFmtId="176" fontId="10" fillId="8" borderId="4" xfId="33" applyNumberFormat="1" applyFont="1" applyFill="1" applyBorder="1" applyAlignment="1">
      <alignment vertical="center"/>
    </xf>
    <xf numFmtId="176" fontId="10" fillId="8" borderId="26" xfId="33" applyNumberFormat="1" applyFont="1" applyFill="1" applyBorder="1" applyAlignment="1">
      <alignment vertical="center"/>
    </xf>
    <xf numFmtId="183" fontId="10" fillId="8" borderId="1" xfId="33" applyNumberFormat="1" applyFont="1" applyFill="1" applyBorder="1" applyAlignment="1">
      <alignment vertical="center"/>
    </xf>
    <xf numFmtId="183" fontId="10" fillId="8" borderId="22" xfId="33" applyNumberFormat="1" applyFont="1" applyFill="1" applyBorder="1" applyAlignment="1">
      <alignment vertical="center"/>
    </xf>
    <xf numFmtId="183" fontId="10" fillId="8" borderId="4" xfId="33" applyNumberFormat="1" applyFont="1" applyFill="1" applyBorder="1" applyAlignment="1">
      <alignment vertical="center"/>
    </xf>
    <xf numFmtId="183" fontId="10" fillId="8" borderId="0" xfId="33" applyNumberFormat="1" applyFont="1" applyFill="1"/>
    <xf numFmtId="183" fontId="10" fillId="8" borderId="27" xfId="33" applyNumberFormat="1" applyFont="1" applyFill="1" applyBorder="1" applyAlignment="1">
      <alignment vertical="center"/>
    </xf>
    <xf numFmtId="183" fontId="10" fillId="8" borderId="28" xfId="33" applyNumberFormat="1" applyFont="1" applyFill="1" applyBorder="1" applyAlignment="1">
      <alignment vertical="center"/>
    </xf>
    <xf numFmtId="0" fontId="10" fillId="8" borderId="30" xfId="33" applyFont="1" applyFill="1" applyBorder="1" applyAlignment="1">
      <alignment vertical="center" wrapText="1"/>
    </xf>
    <xf numFmtId="176" fontId="10" fillId="8" borderId="0" xfId="33" applyNumberFormat="1" applyFont="1" applyFill="1" applyAlignment="1">
      <alignment vertical="center"/>
    </xf>
    <xf numFmtId="182" fontId="10" fillId="8" borderId="1" xfId="33" applyNumberFormat="1" applyFont="1" applyFill="1" applyBorder="1" applyAlignment="1">
      <alignment vertical="center"/>
    </xf>
    <xf numFmtId="182" fontId="10" fillId="8" borderId="0" xfId="33" applyNumberFormat="1" applyFont="1" applyFill="1" applyAlignment="1">
      <alignment vertical="center"/>
    </xf>
    <xf numFmtId="182" fontId="10" fillId="8" borderId="22" xfId="33" applyNumberFormat="1" applyFont="1" applyFill="1" applyBorder="1" applyAlignment="1">
      <alignment vertical="center"/>
    </xf>
    <xf numFmtId="182" fontId="10" fillId="8" borderId="4" xfId="33" applyNumberFormat="1" applyFont="1" applyFill="1" applyBorder="1" applyAlignment="1">
      <alignment vertical="center"/>
    </xf>
    <xf numFmtId="10" fontId="10" fillId="8" borderId="25" xfId="33" applyNumberFormat="1" applyFont="1" applyFill="1" applyBorder="1" applyAlignment="1">
      <alignment vertical="center"/>
    </xf>
    <xf numFmtId="10" fontId="10" fillId="8" borderId="27" xfId="33" applyNumberFormat="1" applyFont="1" applyFill="1" applyBorder="1" applyAlignment="1">
      <alignment vertical="center"/>
    </xf>
    <xf numFmtId="10" fontId="10" fillId="8" borderId="28" xfId="33" applyNumberFormat="1" applyFont="1" applyFill="1" applyBorder="1" applyAlignment="1">
      <alignment vertical="center"/>
    </xf>
    <xf numFmtId="0" fontId="11" fillId="3" borderId="32" xfId="33" applyFont="1" applyFill="1" applyBorder="1" applyAlignment="1">
      <alignment vertical="center"/>
    </xf>
    <xf numFmtId="0" fontId="10" fillId="3" borderId="33" xfId="33" applyFont="1" applyFill="1" applyBorder="1" applyAlignment="1">
      <alignment vertical="center"/>
    </xf>
    <xf numFmtId="0" fontId="10" fillId="3" borderId="34" xfId="33" applyFont="1" applyFill="1" applyBorder="1" applyAlignment="1">
      <alignment vertical="center" wrapText="1"/>
    </xf>
    <xf numFmtId="40" fontId="10" fillId="8" borderId="31" xfId="29" applyNumberFormat="1" applyFont="1" applyFill="1" applyBorder="1" applyAlignment="1">
      <alignment vertical="center"/>
    </xf>
    <xf numFmtId="38" fontId="10" fillId="8" borderId="1" xfId="29" applyFont="1" applyFill="1" applyBorder="1" applyAlignment="1">
      <alignment vertical="center"/>
    </xf>
    <xf numFmtId="40" fontId="10" fillId="3" borderId="1" xfId="29" applyNumberFormat="1" applyFont="1" applyFill="1" applyBorder="1" applyAlignment="1">
      <alignment vertical="center"/>
    </xf>
    <xf numFmtId="40" fontId="10" fillId="3" borderId="3" xfId="29" applyNumberFormat="1" applyFont="1" applyFill="1" applyBorder="1" applyAlignment="1">
      <alignment vertical="center"/>
    </xf>
    <xf numFmtId="40" fontId="10" fillId="8" borderId="35" xfId="29" applyNumberFormat="1" applyFont="1" applyFill="1" applyBorder="1" applyAlignment="1">
      <alignment vertical="center" wrapText="1"/>
    </xf>
    <xf numFmtId="40" fontId="10" fillId="8" borderId="36" xfId="29" applyNumberFormat="1" applyFont="1" applyFill="1" applyBorder="1" applyAlignment="1">
      <alignment vertical="center" wrapText="1"/>
    </xf>
    <xf numFmtId="0" fontId="11" fillId="9" borderId="32" xfId="33" applyFont="1" applyFill="1" applyBorder="1" applyAlignment="1">
      <alignment vertical="center"/>
    </xf>
    <xf numFmtId="0" fontId="10" fillId="9" borderId="33" xfId="33" applyFont="1" applyFill="1" applyBorder="1" applyAlignment="1">
      <alignment vertical="center"/>
    </xf>
    <xf numFmtId="0" fontId="10" fillId="9" borderId="34" xfId="33" applyFont="1" applyFill="1" applyBorder="1" applyAlignment="1">
      <alignment vertical="center" wrapText="1"/>
    </xf>
    <xf numFmtId="40" fontId="10" fillId="9" borderId="1" xfId="29" applyNumberFormat="1" applyFont="1" applyFill="1" applyBorder="1" applyAlignment="1">
      <alignment vertical="center"/>
    </xf>
    <xf numFmtId="40" fontId="10" fillId="9" borderId="3" xfId="29" applyNumberFormat="1" applyFont="1" applyFill="1" applyBorder="1" applyAlignment="1">
      <alignment vertical="center"/>
    </xf>
    <xf numFmtId="0" fontId="11" fillId="4" borderId="32" xfId="33" applyFont="1" applyFill="1" applyBorder="1" applyAlignment="1">
      <alignment vertical="center"/>
    </xf>
    <xf numFmtId="0" fontId="10" fillId="4" borderId="33" xfId="33" applyFont="1" applyFill="1" applyBorder="1" applyAlignment="1">
      <alignment vertical="center"/>
    </xf>
    <xf numFmtId="0" fontId="10" fillId="4" borderId="34" xfId="33" applyFont="1" applyFill="1" applyBorder="1" applyAlignment="1">
      <alignment vertical="center" wrapText="1"/>
    </xf>
    <xf numFmtId="40" fontId="10" fillId="4" borderId="1" xfId="29" applyNumberFormat="1" applyFont="1" applyFill="1" applyBorder="1" applyAlignment="1">
      <alignment vertical="center"/>
    </xf>
    <xf numFmtId="40" fontId="10" fillId="4" borderId="3" xfId="29" applyNumberFormat="1" applyFont="1" applyFill="1" applyBorder="1" applyAlignment="1">
      <alignment vertical="center"/>
    </xf>
    <xf numFmtId="0" fontId="11" fillId="10" borderId="32" xfId="33" applyFont="1" applyFill="1" applyBorder="1" applyAlignment="1">
      <alignment vertical="center"/>
    </xf>
    <xf numFmtId="0" fontId="10" fillId="10" borderId="33" xfId="33" applyFont="1" applyFill="1" applyBorder="1" applyAlignment="1">
      <alignment vertical="center"/>
    </xf>
    <xf numFmtId="0" fontId="10" fillId="10" borderId="34" xfId="33" applyFont="1" applyFill="1" applyBorder="1" applyAlignment="1">
      <alignment vertical="center" wrapText="1"/>
    </xf>
    <xf numFmtId="40" fontId="10" fillId="10" borderId="1" xfId="29" applyNumberFormat="1" applyFont="1" applyFill="1" applyBorder="1" applyAlignment="1">
      <alignment vertical="center"/>
    </xf>
    <xf numFmtId="40" fontId="10" fillId="10" borderId="3" xfId="29" applyNumberFormat="1" applyFont="1" applyFill="1" applyBorder="1" applyAlignment="1">
      <alignment vertical="center"/>
    </xf>
    <xf numFmtId="0" fontId="10" fillId="11" borderId="38" xfId="33" applyFont="1" applyFill="1" applyBorder="1" applyAlignment="1">
      <alignment vertical="center"/>
    </xf>
    <xf numFmtId="0" fontId="10" fillId="11" borderId="39" xfId="33" applyFont="1" applyFill="1" applyBorder="1" applyAlignment="1">
      <alignment horizontal="left" vertical="center"/>
    </xf>
    <xf numFmtId="0" fontId="10" fillId="11" borderId="40" xfId="33" applyFont="1" applyFill="1" applyBorder="1" applyAlignment="1">
      <alignment horizontal="center" vertical="center"/>
    </xf>
    <xf numFmtId="40" fontId="10" fillId="11" borderId="10" xfId="29" applyNumberFormat="1" applyFont="1" applyFill="1" applyBorder="1" applyAlignment="1">
      <alignment horizontal="center" vertical="center"/>
    </xf>
    <xf numFmtId="40" fontId="10" fillId="11" borderId="12" xfId="29" applyNumberFormat="1" applyFont="1" applyFill="1" applyBorder="1" applyAlignment="1">
      <alignment horizontal="center" vertical="center"/>
    </xf>
    <xf numFmtId="40" fontId="15" fillId="8" borderId="41" xfId="29" applyNumberFormat="1" applyFont="1" applyFill="1" applyBorder="1" applyAlignment="1">
      <alignment vertical="center"/>
    </xf>
    <xf numFmtId="184" fontId="10" fillId="8" borderId="0" xfId="33" applyNumberFormat="1" applyFont="1" applyFill="1" applyAlignment="1">
      <alignment vertical="center"/>
    </xf>
    <xf numFmtId="176" fontId="17" fillId="8" borderId="18" xfId="33" applyNumberFormat="1" applyFont="1" applyFill="1" applyBorder="1" applyAlignment="1">
      <alignment horizontal="center" vertical="center"/>
    </xf>
    <xf numFmtId="177" fontId="19" fillId="8" borderId="42" xfId="33" applyNumberFormat="1" applyFont="1" applyFill="1" applyBorder="1" applyAlignment="1">
      <alignment vertical="center"/>
    </xf>
    <xf numFmtId="0" fontId="18" fillId="8" borderId="13" xfId="33" applyFont="1" applyFill="1" applyBorder="1" applyAlignment="1">
      <alignment vertical="center"/>
    </xf>
    <xf numFmtId="176" fontId="19" fillId="8" borderId="14" xfId="33" applyNumberFormat="1" applyFont="1" applyFill="1" applyBorder="1" applyAlignment="1">
      <alignment horizontal="center" vertical="center"/>
    </xf>
    <xf numFmtId="0" fontId="18" fillId="8" borderId="17" xfId="33" applyFont="1" applyFill="1" applyBorder="1" applyAlignment="1">
      <alignment horizontal="center" vertical="center"/>
    </xf>
    <xf numFmtId="177" fontId="10" fillId="8" borderId="4" xfId="33" applyNumberFormat="1" applyFont="1" applyFill="1" applyBorder="1" applyAlignment="1">
      <alignment vertical="center"/>
    </xf>
    <xf numFmtId="178" fontId="10" fillId="8" borderId="0" xfId="26" applyNumberFormat="1" applyFont="1" applyFill="1" applyAlignment="1">
      <alignment vertical="center"/>
    </xf>
    <xf numFmtId="0" fontId="11" fillId="3" borderId="33" xfId="33" applyFont="1" applyFill="1" applyBorder="1" applyAlignment="1">
      <alignment vertical="center"/>
    </xf>
    <xf numFmtId="40" fontId="10" fillId="8" borderId="43" xfId="29" applyNumberFormat="1" applyFont="1" applyFill="1" applyBorder="1" applyAlignment="1">
      <alignment vertical="center"/>
    </xf>
    <xf numFmtId="40" fontId="10" fillId="8" borderId="44" xfId="29" applyNumberFormat="1" applyFont="1" applyFill="1" applyBorder="1" applyAlignment="1">
      <alignment vertical="center"/>
    </xf>
    <xf numFmtId="182" fontId="10" fillId="8" borderId="26" xfId="33" applyNumberFormat="1" applyFont="1" applyFill="1" applyBorder="1" applyAlignment="1">
      <alignment vertical="center"/>
    </xf>
    <xf numFmtId="0" fontId="21" fillId="8" borderId="0" xfId="33" applyFont="1" applyFill="1" applyAlignment="1">
      <alignment vertical="center"/>
    </xf>
    <xf numFmtId="0" fontId="22" fillId="8" borderId="0" xfId="32" applyFont="1" applyFill="1" applyAlignment="1">
      <alignment vertical="center"/>
    </xf>
    <xf numFmtId="185" fontId="10" fillId="8" borderId="0" xfId="33" applyNumberFormat="1" applyFont="1" applyFill="1"/>
    <xf numFmtId="186" fontId="10" fillId="8" borderId="0" xfId="33" applyNumberFormat="1" applyFont="1" applyFill="1"/>
    <xf numFmtId="0" fontId="18" fillId="8" borderId="0" xfId="33" applyFont="1" applyFill="1" applyBorder="1" applyAlignment="1">
      <alignment vertical="center"/>
    </xf>
    <xf numFmtId="176" fontId="19" fillId="8" borderId="0" xfId="33" applyNumberFormat="1" applyFont="1" applyFill="1" applyBorder="1" applyAlignment="1">
      <alignment horizontal="center" vertical="center"/>
    </xf>
    <xf numFmtId="177" fontId="19" fillId="8" borderId="0" xfId="33" applyNumberFormat="1" applyFont="1" applyFill="1" applyBorder="1" applyAlignment="1">
      <alignment horizontal="right" vertical="center"/>
    </xf>
    <xf numFmtId="177" fontId="19" fillId="8" borderId="0" xfId="33" applyNumberFormat="1" applyFont="1" applyFill="1" applyBorder="1" applyAlignment="1">
      <alignment vertical="center"/>
    </xf>
    <xf numFmtId="0" fontId="16" fillId="8" borderId="0" xfId="33" applyFont="1" applyFill="1" applyBorder="1" applyAlignment="1">
      <alignment vertical="center" wrapText="1"/>
    </xf>
    <xf numFmtId="176" fontId="17" fillId="8" borderId="0" xfId="33" applyNumberFormat="1" applyFont="1" applyFill="1" applyBorder="1" applyAlignment="1">
      <alignment horizontal="center" vertical="center" wrapText="1"/>
    </xf>
    <xf numFmtId="0" fontId="18" fillId="8" borderId="0" xfId="33" applyFont="1" applyFill="1" applyBorder="1" applyAlignment="1">
      <alignment horizontal="center" vertical="center"/>
    </xf>
    <xf numFmtId="176" fontId="17" fillId="8" borderId="0" xfId="33" applyNumberFormat="1" applyFont="1" applyFill="1" applyBorder="1" applyAlignment="1">
      <alignment horizontal="center" vertical="center"/>
    </xf>
    <xf numFmtId="0" fontId="19" fillId="8" borderId="0" xfId="33" applyFont="1" applyFill="1" applyBorder="1" applyAlignment="1">
      <alignment horizontal="center" vertical="center"/>
    </xf>
    <xf numFmtId="0" fontId="16" fillId="8" borderId="0" xfId="33" applyFont="1" applyFill="1" applyBorder="1" applyAlignment="1">
      <alignment horizontal="center" vertical="center" wrapText="1"/>
    </xf>
    <xf numFmtId="177" fontId="19" fillId="8" borderId="0" xfId="33" applyNumberFormat="1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vertical="center"/>
    </xf>
    <xf numFmtId="176" fontId="14" fillId="8" borderId="0" xfId="33" applyNumberFormat="1" applyFont="1" applyFill="1" applyAlignment="1">
      <alignment horizontal="center" vertical="center"/>
    </xf>
    <xf numFmtId="177" fontId="14" fillId="8" borderId="0" xfId="33" applyNumberFormat="1" applyFont="1" applyFill="1" applyAlignment="1">
      <alignment horizontal="center" vertical="center"/>
    </xf>
    <xf numFmtId="178" fontId="14" fillId="8" borderId="0" xfId="26" applyNumberFormat="1" applyFont="1" applyFill="1" applyBorder="1" applyAlignment="1">
      <alignment horizontal="right" vertical="center"/>
    </xf>
    <xf numFmtId="188" fontId="10" fillId="8" borderId="0" xfId="33" applyNumberFormat="1" applyFont="1" applyFill="1" applyAlignment="1">
      <alignment vertical="center"/>
    </xf>
    <xf numFmtId="0" fontId="10" fillId="8" borderId="0" xfId="33" applyFont="1" applyFill="1" applyBorder="1"/>
    <xf numFmtId="0" fontId="11" fillId="8" borderId="0" xfId="33" applyFont="1" applyFill="1" applyBorder="1" applyAlignment="1">
      <alignment vertical="center"/>
    </xf>
    <xf numFmtId="187" fontId="10" fillId="8" borderId="1" xfId="26" applyNumberFormat="1" applyFont="1" applyFill="1" applyBorder="1" applyAlignment="1">
      <alignment vertical="center"/>
    </xf>
    <xf numFmtId="185" fontId="10" fillId="8" borderId="0" xfId="33" applyNumberFormat="1" applyFont="1" applyFill="1" applyAlignment="1">
      <alignment vertical="center"/>
    </xf>
    <xf numFmtId="183" fontId="10" fillId="8" borderId="0" xfId="33" applyNumberFormat="1" applyFont="1" applyFill="1" applyBorder="1" applyAlignment="1">
      <alignment vertical="center"/>
    </xf>
    <xf numFmtId="0" fontId="14" fillId="8" borderId="0" xfId="33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horizontal="centerContinuous" vertical="center"/>
    </xf>
    <xf numFmtId="176" fontId="24" fillId="8" borderId="0" xfId="33" applyNumberFormat="1" applyFont="1" applyFill="1" applyBorder="1" applyAlignment="1">
      <alignment horizontal="center" vertical="center"/>
    </xf>
    <xf numFmtId="187" fontId="10" fillId="8" borderId="1" xfId="26" applyNumberFormat="1" applyFont="1" applyFill="1" applyBorder="1" applyAlignment="1">
      <alignment horizontal="right" vertical="center"/>
    </xf>
    <xf numFmtId="187" fontId="10" fillId="8" borderId="16" xfId="33" applyNumberFormat="1" applyFont="1" applyFill="1" applyBorder="1" applyAlignment="1">
      <alignment vertical="center"/>
    </xf>
    <xf numFmtId="187" fontId="10" fillId="8" borderId="22" xfId="26" applyNumberFormat="1" applyFont="1" applyFill="1" applyBorder="1" applyAlignment="1">
      <alignment horizontal="right" vertical="center"/>
    </xf>
    <xf numFmtId="187" fontId="10" fillId="8" borderId="41" xfId="26" applyNumberFormat="1" applyFont="1" applyFill="1" applyBorder="1" applyAlignment="1">
      <alignment horizontal="right" vertical="center"/>
    </xf>
    <xf numFmtId="187" fontId="10" fillId="8" borderId="45" xfId="33" applyNumberFormat="1" applyFont="1" applyFill="1" applyBorder="1" applyAlignment="1">
      <alignment vertical="center"/>
    </xf>
    <xf numFmtId="187" fontId="10" fillId="8" borderId="25" xfId="26" applyNumberFormat="1" applyFont="1" applyFill="1" applyBorder="1" applyAlignment="1">
      <alignment horizontal="center" vertical="center"/>
    </xf>
    <xf numFmtId="187" fontId="10" fillId="8" borderId="1" xfId="33" applyNumberFormat="1" applyFont="1" applyFill="1" applyBorder="1" applyAlignment="1">
      <alignment vertical="center"/>
    </xf>
    <xf numFmtId="187" fontId="10" fillId="8" borderId="27" xfId="26" applyNumberFormat="1" applyFont="1" applyFill="1" applyBorder="1" applyAlignment="1">
      <alignment horizontal="center" vertical="center"/>
    </xf>
    <xf numFmtId="187" fontId="10" fillId="8" borderId="22" xfId="33" applyNumberFormat="1" applyFont="1" applyFill="1" applyBorder="1" applyAlignment="1">
      <alignment vertical="center"/>
    </xf>
    <xf numFmtId="187" fontId="10" fillId="8" borderId="46" xfId="26" applyNumberFormat="1" applyFont="1" applyFill="1" applyBorder="1" applyAlignment="1">
      <alignment horizontal="center" vertical="center"/>
    </xf>
    <xf numFmtId="187" fontId="10" fillId="8" borderId="41" xfId="33" applyNumberFormat="1" applyFont="1" applyFill="1" applyBorder="1" applyAlignment="1">
      <alignment vertical="center"/>
    </xf>
    <xf numFmtId="177" fontId="23" fillId="8" borderId="0" xfId="33" applyNumberFormat="1" applyFont="1" applyFill="1" applyBorder="1" applyAlignment="1">
      <alignment vertical="center"/>
    </xf>
    <xf numFmtId="187" fontId="10" fillId="8" borderId="47" xfId="33" applyNumberFormat="1" applyFont="1" applyFill="1" applyBorder="1" applyAlignment="1">
      <alignment vertical="center"/>
    </xf>
    <xf numFmtId="187" fontId="10" fillId="8" borderId="48" xfId="33" applyNumberFormat="1" applyFont="1" applyFill="1" applyBorder="1" applyAlignment="1">
      <alignment vertical="center"/>
    </xf>
    <xf numFmtId="187" fontId="10" fillId="8" borderId="49" xfId="33" applyNumberFormat="1" applyFont="1" applyFill="1" applyBorder="1" applyAlignment="1">
      <alignment vertical="center"/>
    </xf>
    <xf numFmtId="4" fontId="10" fillId="8" borderId="0" xfId="33" applyNumberFormat="1" applyFont="1" applyFill="1" applyAlignment="1">
      <alignment vertical="center"/>
    </xf>
    <xf numFmtId="189" fontId="10" fillId="8" borderId="0" xfId="33" applyNumberFormat="1" applyFont="1" applyFill="1" applyAlignment="1">
      <alignment vertical="center"/>
    </xf>
    <xf numFmtId="0" fontId="25" fillId="8" borderId="0" xfId="33" applyFont="1" applyFill="1"/>
    <xf numFmtId="179" fontId="25" fillId="8" borderId="0" xfId="33" applyNumberFormat="1" applyFont="1" applyFill="1"/>
    <xf numFmtId="180" fontId="25" fillId="8" borderId="0" xfId="33" applyNumberFormat="1" applyFont="1" applyFill="1"/>
    <xf numFmtId="176" fontId="25" fillId="8" borderId="50" xfId="33" applyNumberFormat="1" applyFont="1" applyFill="1" applyBorder="1"/>
    <xf numFmtId="176" fontId="25" fillId="8" borderId="51" xfId="33" applyNumberFormat="1" applyFont="1" applyFill="1" applyBorder="1"/>
    <xf numFmtId="0" fontId="25" fillId="8" borderId="0" xfId="33" applyFont="1" applyFill="1" applyBorder="1"/>
    <xf numFmtId="0" fontId="26" fillId="8" borderId="0" xfId="33" applyFont="1" applyFill="1"/>
    <xf numFmtId="0" fontId="18" fillId="8" borderId="0" xfId="33" applyFont="1" applyFill="1" applyBorder="1" applyAlignment="1">
      <alignment horizontal="left" vertical="center"/>
    </xf>
    <xf numFmtId="177" fontId="19" fillId="13" borderId="1" xfId="33" applyNumberFormat="1" applyFont="1" applyFill="1" applyBorder="1" applyAlignment="1">
      <alignment vertical="center"/>
    </xf>
    <xf numFmtId="40" fontId="10" fillId="8" borderId="0" xfId="33" applyNumberFormat="1" applyFont="1" applyFill="1" applyAlignment="1">
      <alignment vertical="center"/>
    </xf>
    <xf numFmtId="191" fontId="10" fillId="8" borderId="0" xfId="33" applyNumberFormat="1" applyFont="1" applyFill="1" applyAlignment="1">
      <alignment vertical="center"/>
    </xf>
    <xf numFmtId="0" fontId="29" fillId="8" borderId="0" xfId="33" applyFont="1" applyFill="1" applyAlignment="1">
      <alignment vertical="center"/>
    </xf>
    <xf numFmtId="0" fontId="30" fillId="8" borderId="0" xfId="33" applyFont="1" applyFill="1" applyAlignment="1">
      <alignment vertical="center"/>
    </xf>
    <xf numFmtId="192" fontId="30" fillId="8" borderId="0" xfId="33" applyNumberFormat="1" applyFont="1" applyFill="1" applyAlignment="1">
      <alignment vertical="center"/>
    </xf>
    <xf numFmtId="0" fontId="31" fillId="8" borderId="0" xfId="33" applyFont="1" applyFill="1" applyAlignment="1">
      <alignment vertical="center"/>
    </xf>
    <xf numFmtId="0" fontId="13" fillId="8" borderId="0" xfId="33" applyFont="1" applyFill="1" applyBorder="1"/>
    <xf numFmtId="176" fontId="25" fillId="8" borderId="0" xfId="33" applyNumberFormat="1" applyFont="1" applyFill="1" applyBorder="1"/>
    <xf numFmtId="38" fontId="10" fillId="8" borderId="4" xfId="29" applyFont="1" applyFill="1" applyBorder="1" applyAlignment="1">
      <alignment vertical="center"/>
    </xf>
    <xf numFmtId="193" fontId="10" fillId="8" borderId="0" xfId="33" applyNumberFormat="1" applyFont="1" applyFill="1" applyBorder="1" applyAlignment="1">
      <alignment vertical="center"/>
    </xf>
    <xf numFmtId="177" fontId="19" fillId="8" borderId="34" xfId="33" applyNumberFormat="1" applyFont="1" applyFill="1" applyBorder="1" applyAlignment="1" applyProtection="1">
      <alignment horizontal="right" vertical="center"/>
    </xf>
    <xf numFmtId="177" fontId="19" fillId="8" borderId="1" xfId="33" applyNumberFormat="1" applyFont="1" applyFill="1" applyBorder="1" applyAlignment="1" applyProtection="1">
      <alignment vertical="center"/>
    </xf>
    <xf numFmtId="177" fontId="19" fillId="8" borderId="18" xfId="33" applyNumberFormat="1" applyFont="1" applyFill="1" applyBorder="1" applyAlignment="1" applyProtection="1">
      <alignment horizontal="right" vertical="center"/>
    </xf>
    <xf numFmtId="0" fontId="10" fillId="8" borderId="0" xfId="33" applyNumberFormat="1" applyFont="1" applyFill="1" applyBorder="1" applyAlignment="1">
      <alignment vertical="center"/>
    </xf>
    <xf numFmtId="11" fontId="10" fillId="8" borderId="0" xfId="33" applyNumberFormat="1" applyFont="1" applyFill="1" applyAlignment="1">
      <alignment vertical="center"/>
    </xf>
    <xf numFmtId="0" fontId="14" fillId="8" borderId="1" xfId="33" applyFont="1" applyFill="1" applyBorder="1"/>
    <xf numFmtId="176" fontId="10" fillId="23" borderId="1" xfId="33" applyNumberFormat="1" applyFont="1" applyFill="1" applyBorder="1" applyAlignment="1">
      <alignment vertical="center"/>
    </xf>
    <xf numFmtId="187" fontId="10" fillId="23" borderId="1" xfId="26" applyNumberFormat="1" applyFont="1" applyFill="1" applyBorder="1" applyAlignment="1">
      <alignment vertical="center"/>
    </xf>
    <xf numFmtId="176" fontId="10" fillId="24" borderId="26" xfId="33" applyNumberFormat="1" applyFont="1" applyFill="1" applyBorder="1" applyAlignment="1">
      <alignment vertical="center"/>
    </xf>
    <xf numFmtId="176" fontId="10" fillId="25" borderId="4" xfId="33" applyNumberFormat="1" applyFont="1" applyFill="1" applyBorder="1" applyAlignment="1">
      <alignment vertical="center"/>
    </xf>
    <xf numFmtId="9" fontId="10" fillId="23" borderId="1" xfId="26" applyFont="1" applyFill="1" applyBorder="1" applyAlignment="1">
      <alignment vertical="center"/>
    </xf>
    <xf numFmtId="9" fontId="10" fillId="8" borderId="1" xfId="26" applyFont="1" applyFill="1" applyBorder="1" applyAlignment="1">
      <alignment vertical="center"/>
    </xf>
    <xf numFmtId="9" fontId="10" fillId="8" borderId="26" xfId="26" applyFont="1" applyFill="1" applyBorder="1" applyAlignment="1">
      <alignment vertical="center"/>
    </xf>
    <xf numFmtId="9" fontId="10" fillId="24" borderId="26" xfId="26" applyFont="1" applyFill="1" applyBorder="1" applyAlignment="1">
      <alignment vertical="center"/>
    </xf>
    <xf numFmtId="9" fontId="10" fillId="25" borderId="4" xfId="26" applyFont="1" applyFill="1" applyBorder="1" applyAlignment="1">
      <alignment vertical="center"/>
    </xf>
    <xf numFmtId="183" fontId="10" fillId="23" borderId="25" xfId="33" applyNumberFormat="1" applyFont="1" applyFill="1" applyBorder="1" applyAlignment="1">
      <alignment vertical="center"/>
    </xf>
    <xf numFmtId="187" fontId="10" fillId="8" borderId="26" xfId="26" applyNumberFormat="1" applyFont="1" applyFill="1" applyBorder="1" applyAlignment="1">
      <alignment vertical="center"/>
    </xf>
    <xf numFmtId="183" fontId="10" fillId="24" borderId="25" xfId="33" applyNumberFormat="1" applyFont="1" applyFill="1" applyBorder="1" applyAlignment="1">
      <alignment vertical="center"/>
    </xf>
    <xf numFmtId="187" fontId="10" fillId="24" borderId="26" xfId="26" applyNumberFormat="1" applyFont="1" applyFill="1" applyBorder="1" applyAlignment="1">
      <alignment vertical="center"/>
    </xf>
    <xf numFmtId="187" fontId="10" fillId="8" borderId="22" xfId="26" applyNumberFormat="1" applyFont="1" applyFill="1" applyBorder="1" applyAlignment="1">
      <alignment vertical="center"/>
    </xf>
    <xf numFmtId="183" fontId="10" fillId="25" borderId="28" xfId="33" applyNumberFormat="1" applyFont="1" applyFill="1" applyBorder="1" applyAlignment="1">
      <alignment vertical="center"/>
    </xf>
    <xf numFmtId="187" fontId="10" fillId="25" borderId="4" xfId="26" applyNumberFormat="1" applyFont="1" applyFill="1" applyBorder="1" applyAlignment="1">
      <alignment vertical="center"/>
    </xf>
    <xf numFmtId="38" fontId="10" fillId="14" borderId="10" xfId="29" applyNumberFormat="1" applyFont="1" applyFill="1" applyBorder="1" applyAlignment="1">
      <alignment vertical="center"/>
    </xf>
    <xf numFmtId="38" fontId="10" fillId="15" borderId="1" xfId="29" applyNumberFormat="1" applyFont="1" applyFill="1" applyBorder="1" applyAlignment="1">
      <alignment vertical="center"/>
    </xf>
    <xf numFmtId="38" fontId="10" fillId="3" borderId="1" xfId="29" applyNumberFormat="1" applyFont="1" applyFill="1" applyBorder="1" applyAlignment="1">
      <alignment vertical="center"/>
    </xf>
    <xf numFmtId="38" fontId="10" fillId="17" borderId="31" xfId="29" applyNumberFormat="1" applyFont="1" applyFill="1" applyBorder="1" applyAlignment="1">
      <alignment vertical="center"/>
    </xf>
    <xf numFmtId="38" fontId="10" fillId="16" borderId="20" xfId="29" applyNumberFormat="1" applyFont="1" applyFill="1" applyBorder="1" applyAlignment="1">
      <alignment vertical="center"/>
    </xf>
    <xf numFmtId="38" fontId="10" fillId="18" borderId="1" xfId="29" applyNumberFormat="1" applyFont="1" applyFill="1" applyBorder="1" applyAlignment="1">
      <alignment vertical="center"/>
    </xf>
    <xf numFmtId="38" fontId="10" fillId="9" borderId="1" xfId="29" applyNumberFormat="1" applyFont="1" applyFill="1" applyBorder="1" applyAlignment="1">
      <alignment vertical="center"/>
    </xf>
    <xf numFmtId="38" fontId="10" fillId="16" borderId="31" xfId="29" applyNumberFormat="1" applyFont="1" applyFill="1" applyBorder="1" applyAlignment="1">
      <alignment vertical="center"/>
    </xf>
    <xf numFmtId="38" fontId="10" fillId="17" borderId="21" xfId="29" applyNumberFormat="1" applyFont="1" applyFill="1" applyBorder="1" applyAlignment="1">
      <alignment vertical="center"/>
    </xf>
    <xf numFmtId="38" fontId="10" fillId="19" borderId="1" xfId="29" applyNumberFormat="1" applyFont="1" applyFill="1" applyBorder="1" applyAlignment="1">
      <alignment vertical="center"/>
    </xf>
    <xf numFmtId="38" fontId="10" fillId="10" borderId="1" xfId="29" applyNumberFormat="1" applyFont="1" applyFill="1" applyBorder="1" applyAlignment="1">
      <alignment vertical="center"/>
    </xf>
    <xf numFmtId="38" fontId="10" fillId="20" borderId="1" xfId="29" applyNumberFormat="1" applyFont="1" applyFill="1" applyBorder="1" applyAlignment="1">
      <alignment vertical="center"/>
    </xf>
    <xf numFmtId="38" fontId="10" fillId="4" borderId="1" xfId="29" applyNumberFormat="1" applyFont="1" applyFill="1" applyBorder="1" applyAlignment="1">
      <alignment vertical="center"/>
    </xf>
    <xf numFmtId="38" fontId="15" fillId="8" borderId="41" xfId="29" applyNumberFormat="1" applyFont="1" applyFill="1" applyBorder="1" applyAlignment="1">
      <alignment vertical="center"/>
    </xf>
    <xf numFmtId="38" fontId="10" fillId="11" borderId="10" xfId="29" applyNumberFormat="1" applyFont="1" applyFill="1" applyBorder="1" applyAlignment="1">
      <alignment vertical="center"/>
    </xf>
    <xf numFmtId="0" fontId="10" fillId="8" borderId="39" xfId="33" applyFont="1" applyFill="1" applyBorder="1" applyAlignment="1">
      <alignment vertical="center"/>
    </xf>
    <xf numFmtId="187" fontId="14" fillId="8" borderId="1" xfId="26" applyNumberFormat="1" applyFont="1" applyFill="1" applyBorder="1" applyAlignment="1">
      <alignment vertical="center"/>
    </xf>
    <xf numFmtId="176" fontId="25" fillId="8" borderId="53" xfId="33" applyNumberFormat="1" applyFont="1" applyFill="1" applyBorder="1"/>
    <xf numFmtId="176" fontId="25" fillId="8" borderId="54" xfId="33" applyNumberFormat="1" applyFont="1" applyFill="1" applyBorder="1"/>
    <xf numFmtId="176" fontId="25" fillId="8" borderId="55" xfId="33" applyNumberFormat="1" applyFont="1" applyFill="1" applyBorder="1"/>
    <xf numFmtId="176" fontId="25" fillId="8" borderId="56" xfId="33" applyNumberFormat="1" applyFont="1" applyFill="1" applyBorder="1"/>
    <xf numFmtId="0" fontId="32" fillId="28" borderId="1" xfId="33" applyFont="1" applyFill="1" applyBorder="1" applyAlignment="1">
      <alignment horizontal="center" vertical="center" wrapText="1"/>
    </xf>
    <xf numFmtId="0" fontId="10" fillId="28" borderId="1" xfId="33" applyFont="1" applyFill="1" applyBorder="1" applyAlignment="1">
      <alignment horizontal="center" vertical="center"/>
    </xf>
    <xf numFmtId="0" fontId="10" fillId="28" borderId="1" xfId="33" applyFont="1" applyFill="1" applyBorder="1" applyAlignment="1">
      <alignment horizontal="center" vertical="center" wrapText="1"/>
    </xf>
    <xf numFmtId="0" fontId="25" fillId="28" borderId="57" xfId="33" applyFont="1" applyFill="1" applyBorder="1"/>
    <xf numFmtId="0" fontId="13" fillId="28" borderId="58" xfId="33" applyFont="1" applyFill="1" applyBorder="1" applyAlignment="1">
      <alignment vertical="top"/>
    </xf>
    <xf numFmtId="0" fontId="13" fillId="28" borderId="59" xfId="33" applyFont="1" applyFill="1" applyBorder="1" applyAlignment="1">
      <alignment vertical="top"/>
    </xf>
    <xf numFmtId="0" fontId="13" fillId="28" borderId="60" xfId="33" applyFont="1" applyFill="1" applyBorder="1" applyAlignment="1">
      <alignment horizontal="center" vertical="top" wrapText="1"/>
    </xf>
    <xf numFmtId="0" fontId="13" fillId="28" borderId="59" xfId="33" applyFont="1" applyFill="1" applyBorder="1" applyAlignment="1">
      <alignment horizontal="center" vertical="top" wrapText="1"/>
    </xf>
    <xf numFmtId="0" fontId="11" fillId="28" borderId="24" xfId="33" applyFont="1" applyFill="1" applyBorder="1" applyAlignment="1">
      <alignment horizontal="left" vertical="center"/>
    </xf>
    <xf numFmtId="0" fontId="10" fillId="28" borderId="61" xfId="33" applyFont="1" applyFill="1" applyBorder="1" applyAlignment="1">
      <alignment horizontal="left" vertical="center"/>
    </xf>
    <xf numFmtId="0" fontId="10" fillId="28" borderId="62" xfId="33" applyFont="1" applyFill="1" applyBorder="1" applyAlignment="1">
      <alignment horizontal="center" vertical="center"/>
    </xf>
    <xf numFmtId="0" fontId="14" fillId="28" borderId="63" xfId="33" applyFont="1" applyFill="1" applyBorder="1" applyAlignment="1">
      <alignment horizontal="center" vertical="center" wrapText="1"/>
    </xf>
    <xf numFmtId="0" fontId="10" fillId="28" borderId="63" xfId="33" applyFont="1" applyFill="1" applyBorder="1" applyAlignment="1">
      <alignment horizontal="center" vertical="center"/>
    </xf>
    <xf numFmtId="0" fontId="11" fillId="28" borderId="1" xfId="33" applyFont="1" applyFill="1" applyBorder="1" applyAlignment="1">
      <alignment horizontal="left" vertical="center"/>
    </xf>
    <xf numFmtId="0" fontId="14" fillId="28" borderId="1" xfId="33" applyFont="1" applyFill="1" applyBorder="1" applyAlignment="1">
      <alignment horizontal="center" vertical="center" wrapText="1"/>
    </xf>
    <xf numFmtId="0" fontId="11" fillId="28" borderId="1" xfId="33" applyFont="1" applyFill="1" applyBorder="1" applyAlignment="1">
      <alignment horizontal="center" vertical="center"/>
    </xf>
    <xf numFmtId="0" fontId="19" fillId="28" borderId="64" xfId="33" applyFont="1" applyFill="1" applyBorder="1" applyAlignment="1">
      <alignment horizontal="center" vertical="center"/>
    </xf>
    <xf numFmtId="0" fontId="16" fillId="28" borderId="40" xfId="33" applyFont="1" applyFill="1" applyBorder="1" applyAlignment="1">
      <alignment horizontal="center" vertical="center" wrapText="1"/>
    </xf>
    <xf numFmtId="0" fontId="19" fillId="28" borderId="10" xfId="33" applyFont="1" applyFill="1" applyBorder="1" applyAlignment="1">
      <alignment horizontal="center" vertical="center"/>
    </xf>
    <xf numFmtId="0" fontId="19" fillId="28" borderId="11" xfId="33" applyFont="1" applyFill="1" applyBorder="1" applyAlignment="1">
      <alignment horizontal="center" vertical="center"/>
    </xf>
    <xf numFmtId="0" fontId="19" fillId="28" borderId="65" xfId="33" applyFont="1" applyFill="1" applyBorder="1" applyAlignment="1">
      <alignment horizontal="center" vertical="center"/>
    </xf>
    <xf numFmtId="0" fontId="10" fillId="28" borderId="64" xfId="33" applyFont="1" applyFill="1" applyBorder="1" applyAlignment="1">
      <alignment horizontal="center" vertical="center"/>
    </xf>
    <xf numFmtId="0" fontId="11" fillId="28" borderId="40" xfId="33" applyFont="1" applyFill="1" applyBorder="1" applyAlignment="1">
      <alignment horizontal="center" vertical="center" wrapText="1"/>
    </xf>
    <xf numFmtId="0" fontId="10" fillId="28" borderId="10" xfId="33" applyFont="1" applyFill="1" applyBorder="1" applyAlignment="1">
      <alignment horizontal="center" vertical="center"/>
    </xf>
    <xf numFmtId="0" fontId="10" fillId="28" borderId="11" xfId="33" applyFont="1" applyFill="1" applyBorder="1" applyAlignment="1">
      <alignment horizontal="center" vertical="center"/>
    </xf>
    <xf numFmtId="0" fontId="10" fillId="28" borderId="40" xfId="33" applyFont="1" applyFill="1" applyBorder="1" applyAlignment="1">
      <alignment horizontal="center" vertical="center"/>
    </xf>
    <xf numFmtId="0" fontId="10" fillId="28" borderId="63" xfId="33" applyFont="1" applyFill="1" applyBorder="1" applyAlignment="1">
      <alignment horizontal="center" vertical="center" wrapText="1"/>
    </xf>
    <xf numFmtId="0" fontId="19" fillId="28" borderId="10" xfId="33" applyFont="1" applyFill="1" applyBorder="1" applyAlignment="1">
      <alignment horizontal="center" vertical="center" wrapText="1"/>
    </xf>
    <xf numFmtId="0" fontId="19" fillId="28" borderId="12" xfId="33" applyFont="1" applyFill="1" applyBorder="1" applyAlignment="1">
      <alignment horizontal="center" vertical="center" wrapText="1"/>
    </xf>
    <xf numFmtId="9" fontId="10" fillId="8" borderId="1" xfId="33" applyNumberFormat="1" applyFont="1" applyFill="1" applyBorder="1" applyAlignment="1">
      <alignment vertical="center"/>
    </xf>
    <xf numFmtId="9" fontId="10" fillId="8" borderId="22" xfId="33" applyNumberFormat="1" applyFont="1" applyFill="1" applyBorder="1" applyAlignment="1">
      <alignment vertical="center"/>
    </xf>
    <xf numFmtId="9" fontId="10" fillId="8" borderId="4" xfId="33" applyNumberFormat="1" applyFont="1" applyFill="1" applyBorder="1" applyAlignment="1">
      <alignment vertical="center"/>
    </xf>
    <xf numFmtId="9" fontId="25" fillId="8" borderId="66" xfId="33" applyNumberFormat="1" applyFont="1" applyFill="1" applyBorder="1"/>
    <xf numFmtId="9" fontId="25" fillId="8" borderId="54" xfId="33" applyNumberFormat="1" applyFont="1" applyFill="1" applyBorder="1"/>
    <xf numFmtId="178" fontId="10" fillId="8" borderId="1" xfId="26" applyNumberFormat="1" applyFont="1" applyFill="1" applyBorder="1" applyAlignment="1">
      <alignment vertical="center"/>
    </xf>
    <xf numFmtId="10" fontId="10" fillId="8" borderId="1" xfId="26" applyNumberFormat="1" applyFont="1" applyFill="1" applyBorder="1" applyAlignment="1">
      <alignment vertical="center"/>
    </xf>
    <xf numFmtId="178" fontId="10" fillId="8" borderId="26" xfId="26" applyNumberFormat="1" applyFont="1" applyFill="1" applyBorder="1" applyAlignment="1">
      <alignment vertical="center"/>
    </xf>
    <xf numFmtId="0" fontId="19" fillId="28" borderId="11" xfId="33" applyFont="1" applyFill="1" applyBorder="1" applyAlignment="1">
      <alignment horizontal="center" vertical="center" wrapText="1"/>
    </xf>
    <xf numFmtId="187" fontId="10" fillId="8" borderId="67" xfId="33" applyNumberFormat="1" applyFont="1" applyFill="1" applyBorder="1" applyAlignment="1">
      <alignment vertical="center"/>
    </xf>
    <xf numFmtId="187" fontId="10" fillId="8" borderId="7" xfId="33" applyNumberFormat="1" applyFont="1" applyFill="1" applyBorder="1" applyAlignment="1">
      <alignment vertical="center"/>
    </xf>
    <xf numFmtId="0" fontId="34" fillId="8" borderId="0" xfId="33" applyFont="1" applyFill="1" applyAlignment="1">
      <alignment vertical="center"/>
    </xf>
    <xf numFmtId="0" fontId="34" fillId="28" borderId="16" xfId="33" applyFont="1" applyFill="1" applyBorder="1" applyAlignment="1">
      <alignment vertical="center"/>
    </xf>
    <xf numFmtId="0" fontId="34" fillId="28" borderId="34" xfId="33" applyFont="1" applyFill="1" applyBorder="1" applyAlignment="1">
      <alignment horizontal="center" vertical="center"/>
    </xf>
    <xf numFmtId="0" fontId="34" fillId="23" borderId="32" xfId="33" applyFont="1" applyFill="1" applyBorder="1" applyAlignment="1">
      <alignment vertical="center"/>
    </xf>
    <xf numFmtId="0" fontId="34" fillId="23" borderId="34" xfId="33" applyFont="1" applyFill="1" applyBorder="1" applyAlignment="1">
      <alignment vertical="center"/>
    </xf>
    <xf numFmtId="0" fontId="34" fillId="23" borderId="33" xfId="33" applyFont="1" applyFill="1" applyBorder="1" applyAlignment="1">
      <alignment vertical="center"/>
    </xf>
    <xf numFmtId="0" fontId="34" fillId="8" borderId="1" xfId="33" applyFont="1" applyFill="1" applyBorder="1" applyAlignment="1">
      <alignment vertical="center"/>
    </xf>
    <xf numFmtId="0" fontId="34" fillId="8" borderId="26" xfId="33" applyFont="1" applyFill="1" applyBorder="1" applyAlignment="1">
      <alignment vertical="center"/>
    </xf>
    <xf numFmtId="0" fontId="34" fillId="24" borderId="32" xfId="33" applyFont="1" applyFill="1" applyBorder="1" applyAlignment="1">
      <alignment vertical="center"/>
    </xf>
    <xf numFmtId="0" fontId="34" fillId="24" borderId="68" xfId="33" applyFont="1" applyFill="1" applyBorder="1" applyAlignment="1">
      <alignment vertical="center"/>
    </xf>
    <xf numFmtId="0" fontId="34" fillId="24" borderId="33" xfId="33" applyFont="1" applyFill="1" applyBorder="1" applyAlignment="1">
      <alignment vertical="center"/>
    </xf>
    <xf numFmtId="0" fontId="34" fillId="24" borderId="4" xfId="33" applyFont="1" applyFill="1" applyBorder="1" applyAlignment="1">
      <alignment vertical="center"/>
    </xf>
    <xf numFmtId="0" fontId="34" fillId="29" borderId="33" xfId="33" applyFont="1" applyFill="1" applyBorder="1" applyAlignment="1">
      <alignment vertical="center"/>
    </xf>
    <xf numFmtId="0" fontId="34" fillId="29" borderId="69" xfId="33" applyFont="1" applyFill="1" applyBorder="1" applyAlignment="1">
      <alignment vertical="center"/>
    </xf>
    <xf numFmtId="0" fontId="34" fillId="25" borderId="70" xfId="33" applyFont="1" applyFill="1" applyBorder="1" applyAlignment="1">
      <alignment vertical="center"/>
    </xf>
    <xf numFmtId="0" fontId="34" fillId="25" borderId="71" xfId="33" applyFont="1" applyFill="1" applyBorder="1" applyAlignment="1">
      <alignment vertical="center"/>
    </xf>
    <xf numFmtId="177" fontId="0" fillId="8" borderId="0" xfId="33" applyNumberFormat="1" applyFont="1" applyFill="1" applyAlignment="1">
      <alignment vertical="center"/>
    </xf>
    <xf numFmtId="197" fontId="10" fillId="8" borderId="1" xfId="33" applyNumberFormat="1" applyFont="1" applyFill="1" applyBorder="1" applyAlignment="1">
      <alignment vertical="center"/>
    </xf>
    <xf numFmtId="176" fontId="10" fillId="29" borderId="72" xfId="33" applyNumberFormat="1" applyFont="1" applyFill="1" applyBorder="1" applyAlignment="1">
      <alignment vertical="center"/>
    </xf>
    <xf numFmtId="0" fontId="14" fillId="8" borderId="1" xfId="33" applyFont="1" applyFill="1" applyBorder="1" applyAlignment="1">
      <alignment vertical="center"/>
    </xf>
    <xf numFmtId="183" fontId="10" fillId="29" borderId="28" xfId="33" applyNumberFormat="1" applyFont="1" applyFill="1" applyBorder="1" applyAlignment="1">
      <alignment vertical="center"/>
    </xf>
    <xf numFmtId="187" fontId="10" fillId="29" borderId="72" xfId="26" applyNumberFormat="1" applyFont="1" applyFill="1" applyBorder="1" applyAlignment="1">
      <alignment vertical="center"/>
    </xf>
    <xf numFmtId="9" fontId="10" fillId="29" borderId="72" xfId="26" applyFont="1" applyFill="1" applyBorder="1" applyAlignment="1">
      <alignment vertical="center"/>
    </xf>
    <xf numFmtId="0" fontId="25" fillId="8" borderId="0" xfId="33" applyFont="1" applyFill="1" applyAlignment="1">
      <alignment vertical="center"/>
    </xf>
    <xf numFmtId="0" fontId="48" fillId="8" borderId="0" xfId="33" applyFont="1" applyFill="1" applyAlignment="1">
      <alignment vertical="center"/>
    </xf>
    <xf numFmtId="0" fontId="48" fillId="30" borderId="0" xfId="32" applyFont="1" applyFill="1" applyAlignment="1">
      <alignment vertical="center"/>
    </xf>
    <xf numFmtId="0" fontId="10" fillId="30" borderId="0" xfId="33" applyFont="1" applyFill="1" applyAlignment="1">
      <alignment vertical="center"/>
    </xf>
    <xf numFmtId="0" fontId="34" fillId="30" borderId="0" xfId="33" applyFont="1" applyFill="1" applyAlignment="1">
      <alignment vertical="center"/>
    </xf>
    <xf numFmtId="0" fontId="10" fillId="30" borderId="0" xfId="33" applyFont="1" applyFill="1"/>
    <xf numFmtId="0" fontId="22" fillId="30" borderId="0" xfId="32" applyFont="1" applyFill="1"/>
    <xf numFmtId="0" fontId="11" fillId="30" borderId="0" xfId="33" applyFont="1" applyFill="1"/>
    <xf numFmtId="0" fontId="10" fillId="30" borderId="0" xfId="33" applyFont="1" applyFill="1" applyBorder="1"/>
    <xf numFmtId="0" fontId="48" fillId="30" borderId="0" xfId="33" applyFont="1" applyFill="1" applyAlignment="1">
      <alignment vertical="center"/>
    </xf>
    <xf numFmtId="0" fontId="37" fillId="30" borderId="0" xfId="33" applyFont="1" applyFill="1" applyAlignment="1">
      <alignment vertical="center"/>
    </xf>
    <xf numFmtId="0" fontId="25" fillId="30" borderId="0" xfId="33" applyFont="1" applyFill="1" applyAlignment="1">
      <alignment horizontal="right"/>
    </xf>
    <xf numFmtId="0" fontId="10" fillId="30" borderId="0" xfId="33" applyFont="1" applyFill="1" applyAlignment="1">
      <alignment horizontal="center" vertical="center"/>
    </xf>
    <xf numFmtId="0" fontId="10" fillId="30" borderId="0" xfId="33" applyFont="1" applyFill="1" applyAlignment="1">
      <alignment horizontal="left" vertical="center"/>
    </xf>
    <xf numFmtId="0" fontId="17" fillId="30" borderId="0" xfId="33" applyFont="1" applyFill="1" applyAlignment="1">
      <alignment vertical="center"/>
    </xf>
    <xf numFmtId="0" fontId="10" fillId="30" borderId="0" xfId="33" applyFont="1" applyFill="1" applyAlignment="1">
      <alignment horizontal="right" vertical="center"/>
    </xf>
    <xf numFmtId="0" fontId="17" fillId="30" borderId="0" xfId="33" applyFont="1" applyFill="1" applyAlignment="1">
      <alignment horizontal="right" vertical="center"/>
    </xf>
    <xf numFmtId="0" fontId="10" fillId="30" borderId="7" xfId="33" applyFont="1" applyFill="1" applyBorder="1" applyAlignment="1">
      <alignment horizontal="right" vertical="center"/>
    </xf>
    <xf numFmtId="177" fontId="10" fillId="30" borderId="0" xfId="33" applyNumberFormat="1" applyFont="1" applyFill="1" applyAlignment="1">
      <alignment horizontal="center" vertical="center"/>
    </xf>
    <xf numFmtId="0" fontId="11" fillId="30" borderId="0" xfId="33" applyFont="1" applyFill="1" applyAlignment="1">
      <alignment vertical="center"/>
    </xf>
    <xf numFmtId="177" fontId="10" fillId="30" borderId="0" xfId="33" applyNumberFormat="1" applyFont="1" applyFill="1" applyAlignment="1">
      <alignment vertical="center"/>
    </xf>
    <xf numFmtId="177" fontId="10" fillId="30" borderId="0" xfId="33" applyNumberFormat="1" applyFont="1" applyFill="1" applyBorder="1" applyAlignment="1">
      <alignment vertical="center"/>
    </xf>
    <xf numFmtId="0" fontId="39" fillId="30" borderId="0" xfId="34" applyFont="1" applyFill="1">
      <alignment vertical="center"/>
    </xf>
    <xf numFmtId="0" fontId="33" fillId="30" borderId="0" xfId="34" applyFill="1">
      <alignment vertical="center"/>
    </xf>
    <xf numFmtId="0" fontId="33" fillId="30" borderId="0" xfId="34" applyFill="1" applyAlignment="1">
      <alignment vertical="center"/>
    </xf>
    <xf numFmtId="0" fontId="0" fillId="30" borderId="0" xfId="0" applyFill="1">
      <alignment vertical="center"/>
    </xf>
    <xf numFmtId="0" fontId="36" fillId="30" borderId="0" xfId="0" applyFont="1" applyFill="1">
      <alignment vertical="center"/>
    </xf>
    <xf numFmtId="0" fontId="0" fillId="30" borderId="0" xfId="0" applyFill="1" applyAlignment="1">
      <alignment horizontal="right" vertical="center"/>
    </xf>
    <xf numFmtId="0" fontId="7" fillId="30" borderId="0" xfId="28" applyFill="1" applyAlignment="1" applyProtection="1">
      <alignment horizontal="right" vertical="center"/>
    </xf>
    <xf numFmtId="0" fontId="11" fillId="30" borderId="0" xfId="0" applyFont="1" applyFill="1">
      <alignment vertical="center"/>
    </xf>
    <xf numFmtId="0" fontId="49" fillId="30" borderId="0" xfId="33" applyFont="1" applyFill="1" applyAlignment="1">
      <alignment vertical="center"/>
    </xf>
    <xf numFmtId="0" fontId="0" fillId="30" borderId="1" xfId="0" applyFont="1" applyFill="1" applyBorder="1">
      <alignment vertical="center"/>
    </xf>
    <xf numFmtId="0" fontId="0" fillId="30" borderId="1" xfId="0" applyFont="1" applyFill="1" applyBorder="1" applyAlignment="1">
      <alignment vertical="center" wrapText="1"/>
    </xf>
    <xf numFmtId="0" fontId="49" fillId="8" borderId="0" xfId="33" applyFont="1" applyFill="1" applyAlignment="1">
      <alignment vertical="center"/>
    </xf>
    <xf numFmtId="0" fontId="50" fillId="30" borderId="0" xfId="33" applyFont="1" applyFill="1" applyAlignment="1">
      <alignment vertical="center"/>
    </xf>
    <xf numFmtId="0" fontId="14" fillId="28" borderId="1" xfId="33" applyFont="1" applyFill="1" applyBorder="1" applyAlignment="1">
      <alignment horizontal="center" vertical="center"/>
    </xf>
    <xf numFmtId="0" fontId="0" fillId="28" borderId="1" xfId="0" applyFont="1" applyFill="1" applyBorder="1">
      <alignment vertical="center"/>
    </xf>
    <xf numFmtId="0" fontId="10" fillId="28" borderId="4" xfId="33" applyFont="1" applyFill="1" applyBorder="1" applyAlignment="1">
      <alignment horizontal="center" vertical="center" wrapText="1"/>
    </xf>
    <xf numFmtId="0" fontId="10" fillId="8" borderId="7" xfId="33" applyFont="1" applyFill="1" applyBorder="1" applyAlignment="1">
      <alignment vertical="center"/>
    </xf>
    <xf numFmtId="0" fontId="41" fillId="26" borderId="1" xfId="34" applyFont="1" applyFill="1" applyBorder="1">
      <alignment vertical="center"/>
    </xf>
    <xf numFmtId="38" fontId="41" fillId="26" borderId="1" xfId="29" applyFont="1" applyFill="1" applyBorder="1" applyAlignment="1">
      <alignment horizontal="right" vertical="center"/>
    </xf>
    <xf numFmtId="0" fontId="41" fillId="26" borderId="1" xfId="34" applyFont="1" applyFill="1" applyBorder="1" applyAlignment="1">
      <alignment horizontal="right" vertical="center"/>
    </xf>
    <xf numFmtId="38" fontId="41" fillId="26" borderId="1" xfId="29" applyFont="1" applyFill="1" applyBorder="1">
      <alignment vertical="center"/>
    </xf>
    <xf numFmtId="0" fontId="41" fillId="26" borderId="0" xfId="34" applyFont="1" applyFill="1">
      <alignment vertical="center"/>
    </xf>
    <xf numFmtId="38" fontId="41" fillId="26" borderId="33" xfId="29" applyFont="1" applyFill="1" applyBorder="1">
      <alignment vertical="center"/>
    </xf>
    <xf numFmtId="0" fontId="41" fillId="26" borderId="0" xfId="34" applyFont="1" applyFill="1" applyBorder="1" applyAlignment="1">
      <alignment vertical="center"/>
    </xf>
    <xf numFmtId="0" fontId="10" fillId="8" borderId="38" xfId="33" applyFont="1" applyFill="1" applyBorder="1" applyAlignment="1">
      <alignment horizontal="center" vertical="center"/>
    </xf>
    <xf numFmtId="177" fontId="19" fillId="8" borderId="69" xfId="33" applyNumberFormat="1" applyFont="1" applyFill="1" applyBorder="1" applyAlignment="1" applyProtection="1">
      <alignment horizontal="right" vertical="center"/>
    </xf>
    <xf numFmtId="176" fontId="43" fillId="8" borderId="14" xfId="33" applyNumberFormat="1" applyFont="1" applyFill="1" applyBorder="1" applyAlignment="1">
      <alignment horizontal="center" vertical="center"/>
    </xf>
    <xf numFmtId="0" fontId="26" fillId="8" borderId="73" xfId="33" applyFont="1" applyFill="1" applyBorder="1" applyAlignment="1">
      <alignment vertical="center"/>
    </xf>
    <xf numFmtId="176" fontId="43" fillId="8" borderId="74" xfId="33" applyNumberFormat="1" applyFont="1" applyFill="1" applyBorder="1" applyAlignment="1">
      <alignment horizontal="center" vertical="center"/>
    </xf>
    <xf numFmtId="195" fontId="10" fillId="8" borderId="34" xfId="29" applyNumberFormat="1" applyFont="1" applyFill="1" applyBorder="1" applyAlignment="1">
      <alignment horizontal="right" vertical="center"/>
    </xf>
    <xf numFmtId="195" fontId="10" fillId="8" borderId="41" xfId="29" applyNumberFormat="1" applyFont="1" applyFill="1" applyBorder="1" applyAlignment="1">
      <alignment horizontal="right" vertical="center"/>
    </xf>
    <xf numFmtId="195" fontId="10" fillId="8" borderId="22" xfId="29" applyNumberFormat="1" applyFont="1" applyFill="1" applyBorder="1" applyAlignment="1">
      <alignment horizontal="right" vertical="center"/>
    </xf>
    <xf numFmtId="187" fontId="10" fillId="8" borderId="42" xfId="26" applyNumberFormat="1" applyFont="1" applyFill="1" applyBorder="1" applyAlignment="1">
      <alignment horizontal="right" vertical="center"/>
    </xf>
    <xf numFmtId="0" fontId="19" fillId="28" borderId="75" xfId="33" applyFont="1" applyFill="1" applyBorder="1" applyAlignment="1">
      <alignment horizontal="center" vertical="center" wrapText="1"/>
    </xf>
    <xf numFmtId="0" fontId="0" fillId="8" borderId="0" xfId="33" applyFont="1" applyFill="1" applyAlignment="1">
      <alignment vertical="center"/>
    </xf>
    <xf numFmtId="195" fontId="10" fillId="8" borderId="26" xfId="29" applyNumberFormat="1" applyFont="1" applyFill="1" applyBorder="1" applyAlignment="1">
      <alignment horizontal="right" vertical="center"/>
    </xf>
    <xf numFmtId="0" fontId="11" fillId="8" borderId="76" xfId="33" applyFont="1" applyFill="1" applyBorder="1" applyAlignment="1">
      <alignment vertical="center"/>
    </xf>
    <xf numFmtId="0" fontId="26" fillId="8" borderId="77" xfId="33" applyFont="1" applyFill="1" applyBorder="1" applyAlignment="1">
      <alignment vertical="center"/>
    </xf>
    <xf numFmtId="187" fontId="10" fillId="31" borderId="1" xfId="26" applyNumberFormat="1" applyFont="1" applyFill="1" applyBorder="1" applyAlignment="1">
      <alignment horizontal="right" vertical="center"/>
    </xf>
    <xf numFmtId="195" fontId="10" fillId="8" borderId="42" xfId="29" applyNumberFormat="1" applyFont="1" applyFill="1" applyBorder="1" applyAlignment="1">
      <alignment horizontal="right" vertical="center"/>
    </xf>
    <xf numFmtId="187" fontId="10" fillId="31" borderId="22" xfId="26" applyNumberFormat="1" applyFont="1" applyFill="1" applyBorder="1" applyAlignment="1">
      <alignment horizontal="right" vertical="center"/>
    </xf>
    <xf numFmtId="187" fontId="10" fillId="31" borderId="42" xfId="26" applyNumberFormat="1" applyFont="1" applyFill="1" applyBorder="1" applyAlignment="1">
      <alignment horizontal="right" vertical="center"/>
    </xf>
    <xf numFmtId="38" fontId="10" fillId="17" borderId="20" xfId="29" applyNumberFormat="1" applyFont="1" applyFill="1" applyBorder="1" applyAlignment="1">
      <alignment vertical="center"/>
    </xf>
    <xf numFmtId="40" fontId="10" fillId="8" borderId="78" xfId="29" applyNumberFormat="1" applyFont="1" applyFill="1" applyBorder="1" applyAlignment="1">
      <alignment vertical="center" wrapText="1"/>
    </xf>
    <xf numFmtId="190" fontId="10" fillId="8" borderId="1" xfId="33" applyNumberFormat="1" applyFont="1" applyFill="1" applyBorder="1" applyAlignment="1">
      <alignment vertical="center"/>
    </xf>
    <xf numFmtId="190" fontId="10" fillId="8" borderId="22" xfId="33" applyNumberFormat="1" applyFont="1" applyFill="1" applyBorder="1" applyAlignment="1">
      <alignment vertical="center"/>
    </xf>
    <xf numFmtId="190" fontId="10" fillId="8" borderId="4" xfId="33" applyNumberFormat="1" applyFont="1" applyFill="1" applyBorder="1" applyAlignment="1">
      <alignment vertical="center"/>
    </xf>
    <xf numFmtId="183" fontId="10" fillId="31" borderId="1" xfId="33" applyNumberFormat="1" applyFont="1" applyFill="1" applyBorder="1" applyAlignment="1">
      <alignment vertical="center"/>
    </xf>
    <xf numFmtId="183" fontId="10" fillId="31" borderId="22" xfId="33" applyNumberFormat="1" applyFont="1" applyFill="1" applyBorder="1" applyAlignment="1">
      <alignment vertical="center"/>
    </xf>
    <xf numFmtId="183" fontId="10" fillId="31" borderId="4" xfId="33" applyNumberFormat="1" applyFont="1" applyFill="1" applyBorder="1" applyAlignment="1">
      <alignment vertical="center"/>
    </xf>
    <xf numFmtId="0" fontId="10" fillId="26" borderId="0" xfId="33" applyFont="1" applyFill="1" applyBorder="1" applyAlignment="1">
      <alignment vertical="center"/>
    </xf>
    <xf numFmtId="0" fontId="11" fillId="26" borderId="0" xfId="33" applyFont="1" applyFill="1" applyBorder="1"/>
    <xf numFmtId="176" fontId="10" fillId="26" borderId="0" xfId="33" applyNumberFormat="1" applyFont="1" applyFill="1" applyBorder="1" applyAlignment="1">
      <alignment vertical="center"/>
    </xf>
    <xf numFmtId="0" fontId="11" fillId="26" borderId="0" xfId="33" applyFont="1" applyFill="1" applyBorder="1" applyAlignment="1">
      <alignment horizontal="left" vertical="center"/>
    </xf>
    <xf numFmtId="0" fontId="14" fillId="26" borderId="0" xfId="33" applyFont="1" applyFill="1" applyBorder="1" applyAlignment="1">
      <alignment horizontal="center" vertical="center" wrapText="1"/>
    </xf>
    <xf numFmtId="0" fontId="10" fillId="26" borderId="0" xfId="33" applyFont="1" applyFill="1" applyBorder="1" applyAlignment="1">
      <alignment horizontal="center" vertical="center"/>
    </xf>
    <xf numFmtId="0" fontId="10" fillId="26" borderId="0" xfId="33" applyFont="1" applyFill="1" applyBorder="1" applyAlignment="1">
      <alignment horizontal="center" vertical="center" wrapText="1"/>
    </xf>
    <xf numFmtId="0" fontId="11" fillId="26" borderId="0" xfId="33" applyFont="1" applyFill="1" applyBorder="1" applyAlignment="1">
      <alignment horizontal="center" vertical="center"/>
    </xf>
    <xf numFmtId="0" fontId="11" fillId="26" borderId="0" xfId="33" applyFont="1" applyFill="1" applyBorder="1" applyAlignment="1">
      <alignment vertical="center"/>
    </xf>
    <xf numFmtId="182" fontId="10" fillId="26" borderId="0" xfId="33" applyNumberFormat="1" applyFont="1" applyFill="1" applyBorder="1" applyAlignment="1">
      <alignment vertical="center"/>
    </xf>
    <xf numFmtId="40" fontId="10" fillId="11" borderId="11" xfId="29" applyNumberFormat="1" applyFont="1" applyFill="1" applyBorder="1" applyAlignment="1">
      <alignment horizontal="center" vertical="center"/>
    </xf>
    <xf numFmtId="40" fontId="10" fillId="3" borderId="16" xfId="29" applyNumberFormat="1" applyFont="1" applyFill="1" applyBorder="1" applyAlignment="1">
      <alignment vertical="center"/>
    </xf>
    <xf numFmtId="40" fontId="10" fillId="9" borderId="16" xfId="29" applyNumberFormat="1" applyFont="1" applyFill="1" applyBorder="1" applyAlignment="1">
      <alignment vertical="center"/>
    </xf>
    <xf numFmtId="40" fontId="10" fillId="8" borderId="79" xfId="29" applyNumberFormat="1" applyFont="1" applyFill="1" applyBorder="1" applyAlignment="1">
      <alignment vertical="center"/>
    </xf>
    <xf numFmtId="40" fontId="10" fillId="10" borderId="16" xfId="29" applyNumberFormat="1" applyFont="1" applyFill="1" applyBorder="1" applyAlignment="1">
      <alignment vertical="center"/>
    </xf>
    <xf numFmtId="40" fontId="10" fillId="4" borderId="16" xfId="29" applyNumberFormat="1" applyFont="1" applyFill="1" applyBorder="1" applyAlignment="1">
      <alignment vertical="center"/>
    </xf>
    <xf numFmtId="40" fontId="15" fillId="8" borderId="45" xfId="29" applyNumberFormat="1" applyFont="1" applyFill="1" applyBorder="1" applyAlignment="1">
      <alignment vertical="center"/>
    </xf>
    <xf numFmtId="0" fontId="10" fillId="5" borderId="80" xfId="33" applyFont="1" applyFill="1" applyBorder="1" applyAlignment="1">
      <alignment horizontal="center" vertical="center"/>
    </xf>
    <xf numFmtId="40" fontId="10" fillId="11" borderId="75" xfId="29" applyNumberFormat="1" applyFont="1" applyFill="1" applyBorder="1" applyAlignment="1">
      <alignment horizontal="center" vertical="center"/>
    </xf>
    <xf numFmtId="40" fontId="10" fillId="3" borderId="47" xfId="29" applyNumberFormat="1" applyFont="1" applyFill="1" applyBorder="1" applyAlignment="1">
      <alignment vertical="center"/>
    </xf>
    <xf numFmtId="40" fontId="10" fillId="9" borderId="47" xfId="29" applyNumberFormat="1" applyFont="1" applyFill="1" applyBorder="1" applyAlignment="1">
      <alignment vertical="center"/>
    </xf>
    <xf numFmtId="40" fontId="10" fillId="8" borderId="81" xfId="29" applyNumberFormat="1" applyFont="1" applyFill="1" applyBorder="1" applyAlignment="1">
      <alignment vertical="center" wrapText="1"/>
    </xf>
    <xf numFmtId="40" fontId="10" fillId="8" borderId="82" xfId="29" applyNumberFormat="1" applyFont="1" applyFill="1" applyBorder="1" applyAlignment="1">
      <alignment vertical="center" wrapText="1"/>
    </xf>
    <xf numFmtId="40" fontId="10" fillId="10" borderId="47" xfId="29" applyNumberFormat="1" applyFont="1" applyFill="1" applyBorder="1" applyAlignment="1">
      <alignment vertical="center"/>
    </xf>
    <xf numFmtId="40" fontId="10" fillId="4" borderId="47" xfId="29" applyNumberFormat="1" applyFont="1" applyFill="1" applyBorder="1" applyAlignment="1">
      <alignment vertical="center"/>
    </xf>
    <xf numFmtId="40" fontId="10" fillId="5" borderId="83" xfId="29" applyNumberFormat="1" applyFont="1" applyFill="1" applyBorder="1" applyAlignment="1">
      <alignment vertical="center" wrapText="1"/>
    </xf>
    <xf numFmtId="40" fontId="10" fillId="12" borderId="84" xfId="29" applyNumberFormat="1" applyFont="1" applyFill="1" applyBorder="1" applyAlignment="1">
      <alignment vertical="center" wrapText="1"/>
    </xf>
    <xf numFmtId="40" fontId="15" fillId="8" borderId="85" xfId="29" applyNumberFormat="1" applyFont="1" applyFill="1" applyBorder="1" applyAlignment="1">
      <alignment vertical="center" wrapText="1"/>
    </xf>
    <xf numFmtId="38" fontId="10" fillId="8" borderId="22" xfId="29" applyFont="1" applyFill="1" applyBorder="1" applyAlignment="1">
      <alignment vertical="center"/>
    </xf>
    <xf numFmtId="0" fontId="14" fillId="8" borderId="26" xfId="33" applyFont="1" applyFill="1" applyBorder="1" applyAlignment="1">
      <alignment vertical="center"/>
    </xf>
    <xf numFmtId="0" fontId="10" fillId="32" borderId="33" xfId="33" applyFont="1" applyFill="1" applyBorder="1" applyAlignment="1">
      <alignment vertical="center"/>
    </xf>
    <xf numFmtId="0" fontId="10" fillId="32" borderId="69" xfId="33" applyFont="1" applyFill="1" applyBorder="1" applyAlignment="1">
      <alignment vertical="center"/>
    </xf>
    <xf numFmtId="176" fontId="10" fillId="32" borderId="1" xfId="33" applyNumberFormat="1" applyFont="1" applyFill="1" applyBorder="1" applyAlignment="1">
      <alignment vertical="center"/>
    </xf>
    <xf numFmtId="0" fontId="10" fillId="8" borderId="26" xfId="33" applyFont="1" applyFill="1" applyBorder="1" applyAlignment="1">
      <alignment vertical="center"/>
    </xf>
    <xf numFmtId="176" fontId="10" fillId="32" borderId="4" xfId="33" applyNumberFormat="1" applyFont="1" applyFill="1" applyBorder="1" applyAlignment="1">
      <alignment vertical="center"/>
    </xf>
    <xf numFmtId="0" fontId="34" fillId="29" borderId="4" xfId="33" applyFont="1" applyFill="1" applyBorder="1" applyAlignment="1">
      <alignment vertical="center"/>
    </xf>
    <xf numFmtId="0" fontId="34" fillId="25" borderId="37" xfId="33" applyFont="1" applyFill="1" applyBorder="1" applyAlignment="1">
      <alignment vertical="center"/>
    </xf>
    <xf numFmtId="9" fontId="10" fillId="8" borderId="4" xfId="26" applyFont="1" applyFill="1" applyBorder="1" applyAlignment="1">
      <alignment vertical="center"/>
    </xf>
    <xf numFmtId="187" fontId="10" fillId="23" borderId="25" xfId="26" applyNumberFormat="1" applyFont="1" applyFill="1" applyBorder="1" applyAlignment="1">
      <alignment vertical="center"/>
    </xf>
    <xf numFmtId="187" fontId="10" fillId="8" borderId="25" xfId="26" applyNumberFormat="1" applyFont="1" applyFill="1" applyBorder="1" applyAlignment="1">
      <alignment vertical="center"/>
    </xf>
    <xf numFmtId="187" fontId="10" fillId="8" borderId="86" xfId="26" applyNumberFormat="1" applyFont="1" applyFill="1" applyBorder="1" applyAlignment="1">
      <alignment vertical="center"/>
    </xf>
    <xf numFmtId="187" fontId="10" fillId="24" borderId="86" xfId="26" applyNumberFormat="1" applyFont="1" applyFill="1" applyBorder="1" applyAlignment="1">
      <alignment vertical="center"/>
    </xf>
    <xf numFmtId="187" fontId="10" fillId="29" borderId="87" xfId="26" applyNumberFormat="1" applyFont="1" applyFill="1" applyBorder="1" applyAlignment="1">
      <alignment vertical="center"/>
    </xf>
    <xf numFmtId="187" fontId="10" fillId="8" borderId="27" xfId="26" applyNumberFormat="1" applyFont="1" applyFill="1" applyBorder="1" applyAlignment="1">
      <alignment vertical="center"/>
    </xf>
    <xf numFmtId="187" fontId="10" fillId="25" borderId="28" xfId="26" applyNumberFormat="1" applyFont="1" applyFill="1" applyBorder="1" applyAlignment="1">
      <alignment vertical="center"/>
    </xf>
    <xf numFmtId="38" fontId="10" fillId="24" borderId="1" xfId="29" applyFont="1" applyFill="1" applyBorder="1" applyAlignment="1">
      <alignment vertical="center"/>
    </xf>
    <xf numFmtId="38" fontId="10" fillId="29" borderId="4" xfId="29" applyFont="1" applyFill="1" applyBorder="1" applyAlignment="1">
      <alignment vertical="center"/>
    </xf>
    <xf numFmtId="38" fontId="10" fillId="25" borderId="4" xfId="29" applyFont="1" applyFill="1" applyBorder="1" applyAlignment="1">
      <alignment vertical="center"/>
    </xf>
    <xf numFmtId="38" fontId="10" fillId="23" borderId="1" xfId="29" applyFont="1" applyFill="1" applyBorder="1" applyAlignment="1">
      <alignment vertical="center"/>
    </xf>
    <xf numFmtId="187" fontId="10" fillId="31" borderId="1" xfId="26" applyNumberFormat="1" applyFont="1" applyFill="1" applyBorder="1" applyAlignment="1">
      <alignment vertical="center"/>
    </xf>
    <xf numFmtId="187" fontId="10" fillId="31" borderId="26" xfId="26" applyNumberFormat="1" applyFont="1" applyFill="1" applyBorder="1" applyAlignment="1">
      <alignment vertical="center"/>
    </xf>
    <xf numFmtId="187" fontId="10" fillId="31" borderId="72" xfId="26" applyNumberFormat="1" applyFont="1" applyFill="1" applyBorder="1" applyAlignment="1">
      <alignment vertical="center"/>
    </xf>
    <xf numFmtId="176" fontId="10" fillId="31" borderId="1" xfId="33" applyNumberFormat="1" applyFont="1" applyFill="1" applyBorder="1" applyAlignment="1">
      <alignment vertical="center"/>
    </xf>
    <xf numFmtId="187" fontId="10" fillId="31" borderId="22" xfId="26" applyNumberFormat="1" applyFont="1" applyFill="1" applyBorder="1" applyAlignment="1">
      <alignment vertical="center"/>
    </xf>
    <xf numFmtId="187" fontId="10" fillId="31" borderId="4" xfId="26" applyNumberFormat="1" applyFont="1" applyFill="1" applyBorder="1" applyAlignment="1">
      <alignment vertical="center"/>
    </xf>
    <xf numFmtId="183" fontId="10" fillId="8" borderId="86" xfId="33" applyNumberFormat="1" applyFont="1" applyFill="1" applyBorder="1" applyAlignment="1">
      <alignment vertical="center"/>
    </xf>
    <xf numFmtId="0" fontId="10" fillId="8" borderId="1" xfId="33" applyFont="1" applyFill="1" applyBorder="1" applyAlignment="1">
      <alignment vertical="center"/>
    </xf>
    <xf numFmtId="177" fontId="10" fillId="8" borderId="1" xfId="33" applyNumberFormat="1" applyFont="1" applyFill="1" applyBorder="1" applyAlignment="1">
      <alignment vertical="center"/>
    </xf>
    <xf numFmtId="177" fontId="10" fillId="8" borderId="26" xfId="33" applyNumberFormat="1" applyFont="1" applyFill="1" applyBorder="1" applyAlignment="1">
      <alignment vertical="center"/>
    </xf>
    <xf numFmtId="9" fontId="10" fillId="32" borderId="4" xfId="26" applyFont="1" applyFill="1" applyBorder="1" applyAlignment="1">
      <alignment vertical="center"/>
    </xf>
    <xf numFmtId="189" fontId="10" fillId="8" borderId="26" xfId="33" applyNumberFormat="1" applyFont="1" applyFill="1" applyBorder="1" applyAlignment="1">
      <alignment vertical="center"/>
    </xf>
    <xf numFmtId="194" fontId="10" fillId="8" borderId="1" xfId="26" applyNumberFormat="1" applyFont="1" applyFill="1" applyBorder="1" applyAlignment="1">
      <alignment vertical="center"/>
    </xf>
    <xf numFmtId="183" fontId="10" fillId="32" borderId="25" xfId="33" applyNumberFormat="1" applyFont="1" applyFill="1" applyBorder="1" applyAlignment="1">
      <alignment vertical="center"/>
    </xf>
    <xf numFmtId="187" fontId="10" fillId="32" borderId="25" xfId="26" applyNumberFormat="1" applyFont="1" applyFill="1" applyBorder="1" applyAlignment="1">
      <alignment vertical="center"/>
    </xf>
    <xf numFmtId="187" fontId="10" fillId="32" borderId="1" xfId="26" applyNumberFormat="1" applyFont="1" applyFill="1" applyBorder="1" applyAlignment="1">
      <alignment vertical="center"/>
    </xf>
    <xf numFmtId="9" fontId="10" fillId="32" borderId="1" xfId="26" applyFont="1" applyFill="1" applyBorder="1" applyAlignment="1">
      <alignment vertical="center"/>
    </xf>
    <xf numFmtId="178" fontId="10" fillId="32" borderId="1" xfId="26" applyNumberFormat="1" applyFont="1" applyFill="1" applyBorder="1" applyAlignment="1">
      <alignment vertical="center"/>
    </xf>
    <xf numFmtId="0" fontId="10" fillId="8" borderId="89" xfId="33" applyFont="1" applyFill="1" applyBorder="1" applyAlignment="1">
      <alignment horizontal="center" vertical="center"/>
    </xf>
    <xf numFmtId="187" fontId="10" fillId="8" borderId="87" xfId="26" applyNumberFormat="1" applyFont="1" applyFill="1" applyBorder="1" applyAlignment="1">
      <alignment horizontal="center" vertical="center"/>
    </xf>
    <xf numFmtId="187" fontId="10" fillId="8" borderId="90" xfId="33" applyNumberFormat="1" applyFont="1" applyFill="1" applyBorder="1" applyAlignment="1">
      <alignment vertical="center"/>
    </xf>
    <xf numFmtId="3" fontId="10" fillId="8" borderId="0" xfId="33" applyNumberFormat="1" applyFont="1" applyFill="1"/>
    <xf numFmtId="0" fontId="34" fillId="0" borderId="1" xfId="33" applyFont="1" applyFill="1" applyBorder="1" applyAlignment="1">
      <alignment vertical="center"/>
    </xf>
    <xf numFmtId="0" fontId="34" fillId="0" borderId="72" xfId="33" applyFont="1" applyFill="1" applyBorder="1" applyAlignment="1">
      <alignment vertical="center"/>
    </xf>
    <xf numFmtId="0" fontId="34" fillId="0" borderId="26" xfId="33" applyFont="1" applyFill="1" applyBorder="1" applyAlignment="1">
      <alignment vertical="center"/>
    </xf>
    <xf numFmtId="0" fontId="11" fillId="0" borderId="26" xfId="33" applyFont="1" applyFill="1" applyBorder="1" applyAlignment="1">
      <alignment vertical="center"/>
    </xf>
    <xf numFmtId="0" fontId="14" fillId="0" borderId="26" xfId="33" applyFont="1" applyFill="1" applyBorder="1" applyAlignment="1">
      <alignment vertical="center"/>
    </xf>
    <xf numFmtId="0" fontId="11" fillId="0" borderId="1" xfId="33" applyFont="1" applyFill="1" applyBorder="1" applyAlignment="1">
      <alignment vertical="center"/>
    </xf>
    <xf numFmtId="0" fontId="11" fillId="0" borderId="22" xfId="33" applyFont="1" applyFill="1" applyBorder="1" applyAlignment="1">
      <alignment vertical="center"/>
    </xf>
    <xf numFmtId="0" fontId="18" fillId="8" borderId="67" xfId="33" applyFont="1" applyFill="1" applyBorder="1" applyAlignment="1">
      <alignment vertical="center"/>
    </xf>
    <xf numFmtId="0" fontId="26" fillId="8" borderId="0" xfId="33" applyFont="1" applyFill="1" applyBorder="1" applyAlignment="1">
      <alignment vertical="center"/>
    </xf>
    <xf numFmtId="0" fontId="18" fillId="8" borderId="91" xfId="33" applyFont="1" applyFill="1" applyBorder="1" applyAlignment="1">
      <alignment horizontal="center" vertical="center"/>
    </xf>
    <xf numFmtId="0" fontId="11" fillId="8" borderId="67" xfId="33" applyFont="1" applyFill="1" applyBorder="1" applyAlignment="1">
      <alignment vertical="center"/>
    </xf>
    <xf numFmtId="0" fontId="11" fillId="8" borderId="91" xfId="33" applyFont="1" applyFill="1" applyBorder="1" applyAlignment="1">
      <alignment horizontal="centerContinuous" vertical="center"/>
    </xf>
    <xf numFmtId="177" fontId="14" fillId="8" borderId="92" xfId="33" applyNumberFormat="1" applyFont="1" applyFill="1" applyBorder="1" applyAlignment="1">
      <alignment vertical="center"/>
    </xf>
    <xf numFmtId="0" fontId="16" fillId="8" borderId="93" xfId="33" applyFont="1" applyFill="1" applyBorder="1" applyAlignment="1">
      <alignment vertical="center" wrapText="1"/>
    </xf>
    <xf numFmtId="0" fontId="16" fillId="8" borderId="5" xfId="33" applyFont="1" applyFill="1" applyBorder="1" applyAlignment="1">
      <alignment vertical="center"/>
    </xf>
    <xf numFmtId="0" fontId="19" fillId="28" borderId="57" xfId="33" applyFont="1" applyFill="1" applyBorder="1" applyAlignment="1">
      <alignment horizontal="center" vertical="center"/>
    </xf>
    <xf numFmtId="0" fontId="19" fillId="28" borderId="94" xfId="33" applyFont="1" applyFill="1" applyBorder="1" applyAlignment="1">
      <alignment horizontal="center" vertical="center"/>
    </xf>
    <xf numFmtId="0" fontId="18" fillId="8" borderId="76" xfId="33" applyFont="1" applyFill="1" applyBorder="1" applyAlignment="1">
      <alignment vertical="center"/>
    </xf>
    <xf numFmtId="0" fontId="18" fillId="8" borderId="95" xfId="33" applyFont="1" applyFill="1" applyBorder="1" applyAlignment="1">
      <alignment vertical="center"/>
    </xf>
    <xf numFmtId="0" fontId="18" fillId="8" borderId="96" xfId="33" applyFont="1" applyFill="1" applyBorder="1" applyAlignment="1">
      <alignment vertical="center"/>
    </xf>
    <xf numFmtId="0" fontId="11" fillId="8" borderId="97" xfId="33" applyFont="1" applyFill="1" applyBorder="1" applyAlignment="1">
      <alignment vertical="center"/>
    </xf>
    <xf numFmtId="182" fontId="14" fillId="26" borderId="26" xfId="33" applyNumberFormat="1" applyFont="1" applyFill="1" applyBorder="1" applyAlignment="1">
      <alignment vertical="top" wrapText="1"/>
    </xf>
    <xf numFmtId="182" fontId="14" fillId="26" borderId="72" xfId="33" applyNumberFormat="1" applyFont="1" applyFill="1" applyBorder="1" applyAlignment="1">
      <alignment vertical="top" wrapText="1"/>
    </xf>
    <xf numFmtId="182" fontId="14" fillId="26" borderId="4" xfId="33" applyNumberFormat="1" applyFont="1" applyFill="1" applyBorder="1" applyAlignment="1">
      <alignment vertical="top" wrapText="1"/>
    </xf>
    <xf numFmtId="0" fontId="14" fillId="0" borderId="1" xfId="33" applyFont="1" applyFill="1" applyBorder="1" applyAlignment="1">
      <alignment vertical="center"/>
    </xf>
    <xf numFmtId="0" fontId="34" fillId="24" borderId="37" xfId="33" applyFont="1" applyFill="1" applyBorder="1" applyAlignment="1">
      <alignment vertical="center"/>
    </xf>
    <xf numFmtId="0" fontId="34" fillId="24" borderId="72" xfId="33" applyFont="1" applyFill="1" applyBorder="1" applyAlignment="1">
      <alignment vertical="center"/>
    </xf>
    <xf numFmtId="0" fontId="11" fillId="33" borderId="1" xfId="33" applyFont="1" applyFill="1" applyBorder="1" applyAlignment="1">
      <alignment vertical="center"/>
    </xf>
    <xf numFmtId="176" fontId="10" fillId="33" borderId="1" xfId="33" applyNumberFormat="1" applyFont="1" applyFill="1" applyBorder="1" applyAlignment="1">
      <alignment vertical="center"/>
    </xf>
    <xf numFmtId="0" fontId="11" fillId="34" borderId="1" xfId="33" applyFont="1" applyFill="1" applyBorder="1" applyAlignment="1">
      <alignment vertical="center"/>
    </xf>
    <xf numFmtId="176" fontId="10" fillId="34" borderId="1" xfId="33" applyNumberFormat="1" applyFont="1" applyFill="1" applyBorder="1" applyAlignment="1">
      <alignment vertical="center"/>
    </xf>
    <xf numFmtId="0" fontId="11" fillId="31" borderId="1" xfId="33" applyFont="1" applyFill="1" applyBorder="1" applyAlignment="1">
      <alignment vertical="center"/>
    </xf>
    <xf numFmtId="196" fontId="10" fillId="8" borderId="1" xfId="26" applyNumberFormat="1" applyFont="1" applyFill="1" applyBorder="1" applyAlignment="1">
      <alignment vertical="center"/>
    </xf>
    <xf numFmtId="9" fontId="10" fillId="8" borderId="1" xfId="26" applyNumberFormat="1" applyFont="1" applyFill="1" applyBorder="1" applyAlignment="1">
      <alignment vertical="center"/>
    </xf>
    <xf numFmtId="0" fontId="10" fillId="32" borderId="52" xfId="33" applyFont="1" applyFill="1" applyBorder="1" applyAlignment="1">
      <alignment vertical="center"/>
    </xf>
    <xf numFmtId="38" fontId="30" fillId="8" borderId="0" xfId="29" applyFont="1" applyFill="1" applyAlignment="1">
      <alignment vertical="center"/>
    </xf>
    <xf numFmtId="0" fontId="14" fillId="11" borderId="98" xfId="33" applyFont="1" applyFill="1" applyBorder="1" applyAlignment="1">
      <alignment vertical="center"/>
    </xf>
    <xf numFmtId="0" fontId="14" fillId="35" borderId="38" xfId="33" applyFont="1" applyFill="1" applyBorder="1" applyAlignment="1">
      <alignment vertical="center"/>
    </xf>
    <xf numFmtId="0" fontId="10" fillId="35" borderId="0" xfId="33" applyFont="1" applyFill="1" applyBorder="1" applyAlignment="1">
      <alignment vertical="center"/>
    </xf>
    <xf numFmtId="0" fontId="11" fillId="35" borderId="69" xfId="33" applyFont="1" applyFill="1" applyBorder="1" applyAlignment="1">
      <alignment vertical="center" wrapText="1"/>
    </xf>
    <xf numFmtId="38" fontId="10" fillId="36" borderId="72" xfId="29" applyNumberFormat="1" applyFont="1" applyFill="1" applyBorder="1" applyAlignment="1">
      <alignment vertical="center"/>
    </xf>
    <xf numFmtId="38" fontId="10" fillId="37" borderId="72" xfId="29" applyNumberFormat="1" applyFont="1" applyFill="1" applyBorder="1" applyAlignment="1">
      <alignment vertical="center"/>
    </xf>
    <xf numFmtId="0" fontId="10" fillId="35" borderId="38" xfId="33" applyFont="1" applyFill="1" applyBorder="1" applyAlignment="1">
      <alignment vertical="center"/>
    </xf>
    <xf numFmtId="0" fontId="10" fillId="12" borderId="71" xfId="33" applyFont="1" applyFill="1" applyBorder="1" applyAlignment="1">
      <alignment vertical="center" wrapText="1"/>
    </xf>
    <xf numFmtId="38" fontId="10" fillId="21" borderId="4" xfId="29" applyNumberFormat="1" applyFont="1" applyFill="1" applyBorder="1" applyAlignment="1">
      <alignment vertical="center"/>
    </xf>
    <xf numFmtId="38" fontId="10" fillId="22" borderId="4" xfId="29" applyNumberFormat="1" applyFont="1" applyFill="1" applyBorder="1" applyAlignment="1">
      <alignment vertical="center"/>
    </xf>
    <xf numFmtId="0" fontId="14" fillId="5" borderId="1" xfId="33" applyFont="1" applyFill="1" applyBorder="1" applyAlignment="1">
      <alignment vertical="center"/>
    </xf>
    <xf numFmtId="0" fontId="10" fillId="5" borderId="1" xfId="33" applyFont="1" applyFill="1" applyBorder="1" applyAlignment="1">
      <alignment vertical="center" wrapText="1"/>
    </xf>
    <xf numFmtId="38" fontId="10" fillId="5" borderId="1" xfId="29" applyNumberFormat="1" applyFont="1" applyFill="1" applyBorder="1" applyAlignment="1">
      <alignment vertical="center"/>
    </xf>
    <xf numFmtId="40" fontId="10" fillId="5" borderId="1" xfId="29" applyNumberFormat="1" applyFont="1" applyFill="1" applyBorder="1" applyAlignment="1">
      <alignment vertical="center"/>
    </xf>
    <xf numFmtId="0" fontId="10" fillId="11" borderId="99" xfId="33" applyFont="1" applyFill="1" applyBorder="1" applyAlignment="1">
      <alignment vertical="center"/>
    </xf>
    <xf numFmtId="0" fontId="10" fillId="4" borderId="45" xfId="33" applyFont="1" applyFill="1" applyBorder="1" applyAlignment="1">
      <alignment vertical="center"/>
    </xf>
    <xf numFmtId="0" fontId="11" fillId="8" borderId="100" xfId="33" applyFont="1" applyFill="1" applyBorder="1" applyAlignment="1">
      <alignment vertical="center" wrapText="1"/>
    </xf>
    <xf numFmtId="38" fontId="10" fillId="16" borderId="100" xfId="29" applyNumberFormat="1" applyFont="1" applyFill="1" applyBorder="1" applyAlignment="1">
      <alignment vertical="center"/>
    </xf>
    <xf numFmtId="38" fontId="10" fillId="17" borderId="100" xfId="29" applyNumberFormat="1" applyFont="1" applyFill="1" applyBorder="1" applyAlignment="1">
      <alignment vertical="center"/>
    </xf>
    <xf numFmtId="40" fontId="10" fillId="8" borderId="100" xfId="29" applyNumberFormat="1" applyFont="1" applyFill="1" applyBorder="1" applyAlignment="1">
      <alignment vertical="center"/>
    </xf>
    <xf numFmtId="0" fontId="14" fillId="38" borderId="32" xfId="33" applyFont="1" applyFill="1" applyBorder="1" applyAlignment="1">
      <alignment vertical="center"/>
    </xf>
    <xf numFmtId="40" fontId="10" fillId="8" borderId="101" xfId="29" applyNumberFormat="1" applyFont="1" applyFill="1" applyBorder="1" applyAlignment="1">
      <alignment vertical="center" wrapText="1"/>
    </xf>
    <xf numFmtId="38" fontId="10" fillId="31" borderId="1" xfId="29" applyNumberFormat="1" applyFont="1" applyFill="1" applyBorder="1" applyAlignment="1">
      <alignment vertical="center"/>
    </xf>
    <xf numFmtId="38" fontId="10" fillId="12" borderId="1" xfId="29" applyNumberFormat="1" applyFont="1" applyFill="1" applyBorder="1" applyAlignment="1">
      <alignment vertical="center"/>
    </xf>
    <xf numFmtId="40" fontId="10" fillId="12" borderId="1" xfId="29" applyNumberFormat="1" applyFont="1" applyFill="1" applyBorder="1" applyAlignment="1">
      <alignment vertical="center"/>
    </xf>
    <xf numFmtId="40" fontId="10" fillId="5" borderId="16" xfId="29" applyNumberFormat="1" applyFont="1" applyFill="1" applyBorder="1" applyAlignment="1">
      <alignment vertical="center"/>
    </xf>
    <xf numFmtId="40" fontId="10" fillId="12" borderId="16" xfId="29" applyNumberFormat="1" applyFont="1" applyFill="1" applyBorder="1" applyAlignment="1">
      <alignment vertical="center"/>
    </xf>
    <xf numFmtId="40" fontId="10" fillId="5" borderId="3" xfId="29" applyNumberFormat="1" applyFont="1" applyFill="1" applyBorder="1" applyAlignment="1">
      <alignment vertical="center" wrapText="1"/>
    </xf>
    <xf numFmtId="40" fontId="10" fillId="12" borderId="3" xfId="29" applyNumberFormat="1" applyFont="1" applyFill="1" applyBorder="1" applyAlignment="1">
      <alignment vertical="center" wrapText="1"/>
    </xf>
    <xf numFmtId="40" fontId="15" fillId="8" borderId="102" xfId="29" applyNumberFormat="1" applyFont="1" applyFill="1" applyBorder="1" applyAlignment="1">
      <alignment vertical="center" wrapText="1"/>
    </xf>
    <xf numFmtId="38" fontId="10" fillId="37" borderId="4" xfId="29" applyNumberFormat="1" applyFont="1" applyFill="1" applyBorder="1" applyAlignment="1">
      <alignment vertical="center"/>
    </xf>
    <xf numFmtId="38" fontId="10" fillId="37" borderId="37" xfId="29" applyNumberFormat="1" applyFont="1" applyFill="1" applyBorder="1" applyAlignment="1">
      <alignment vertical="center"/>
    </xf>
    <xf numFmtId="38" fontId="10" fillId="37" borderId="103" xfId="29" applyNumberFormat="1" applyFont="1" applyFill="1" applyBorder="1" applyAlignment="1">
      <alignment vertical="center"/>
    </xf>
    <xf numFmtId="40" fontId="10" fillId="8" borderId="104" xfId="29" applyNumberFormat="1" applyFont="1" applyFill="1" applyBorder="1" applyAlignment="1">
      <alignment vertical="center"/>
    </xf>
    <xf numFmtId="40" fontId="10" fillId="8" borderId="105" xfId="29" applyNumberFormat="1" applyFont="1" applyFill="1" applyBorder="1" applyAlignment="1">
      <alignment vertical="center" wrapText="1"/>
    </xf>
    <xf numFmtId="176" fontId="10" fillId="31" borderId="4" xfId="33" applyNumberFormat="1" applyFont="1" applyFill="1" applyBorder="1" applyAlignment="1">
      <alignment vertical="center"/>
    </xf>
    <xf numFmtId="9" fontId="10" fillId="8" borderId="0" xfId="33" applyNumberFormat="1" applyFont="1" applyFill="1" applyBorder="1" applyAlignment="1">
      <alignment vertical="center"/>
    </xf>
    <xf numFmtId="38" fontId="10" fillId="8" borderId="0" xfId="29" applyFont="1" applyFill="1" applyBorder="1" applyAlignment="1">
      <alignment vertical="center"/>
    </xf>
    <xf numFmtId="0" fontId="10" fillId="26" borderId="0" xfId="33" applyFont="1" applyFill="1"/>
    <xf numFmtId="38" fontId="10" fillId="26" borderId="0" xfId="29" applyFont="1" applyFill="1" applyBorder="1" applyAlignment="1">
      <alignment vertical="center"/>
    </xf>
    <xf numFmtId="183" fontId="10" fillId="26" borderId="0" xfId="33" applyNumberFormat="1" applyFont="1" applyFill="1" applyBorder="1" applyAlignment="1">
      <alignment vertical="center"/>
    </xf>
    <xf numFmtId="183" fontId="10" fillId="26" borderId="0" xfId="33" applyNumberFormat="1" applyFont="1" applyFill="1"/>
    <xf numFmtId="0" fontId="11" fillId="31" borderId="26" xfId="33" applyFont="1" applyFill="1" applyBorder="1" applyAlignment="1">
      <alignment vertical="center"/>
    </xf>
    <xf numFmtId="176" fontId="10" fillId="31" borderId="26" xfId="33" applyNumberFormat="1" applyFont="1" applyFill="1" applyBorder="1" applyAlignment="1">
      <alignment vertical="center"/>
    </xf>
    <xf numFmtId="0" fontId="11" fillId="38" borderId="22" xfId="33" applyFont="1" applyFill="1" applyBorder="1" applyAlignment="1">
      <alignment vertical="center"/>
    </xf>
    <xf numFmtId="176" fontId="10" fillId="38" borderId="22" xfId="33" applyNumberFormat="1" applyFont="1" applyFill="1" applyBorder="1" applyAlignment="1">
      <alignment vertical="center"/>
    </xf>
    <xf numFmtId="0" fontId="11" fillId="8" borderId="26" xfId="33" applyFont="1" applyFill="1" applyBorder="1" applyAlignment="1">
      <alignment vertical="center"/>
    </xf>
    <xf numFmtId="9" fontId="10" fillId="8" borderId="26" xfId="33" applyNumberFormat="1" applyFont="1" applyFill="1" applyBorder="1" applyAlignment="1">
      <alignment vertical="center"/>
    </xf>
    <xf numFmtId="178" fontId="10" fillId="8" borderId="26" xfId="33" applyNumberFormat="1" applyFont="1" applyFill="1" applyBorder="1" applyAlignment="1">
      <alignment vertical="center"/>
    </xf>
    <xf numFmtId="38" fontId="10" fillId="8" borderId="26" xfId="29" applyFont="1" applyFill="1" applyBorder="1" applyAlignment="1">
      <alignment vertical="center"/>
    </xf>
    <xf numFmtId="183" fontId="10" fillId="8" borderId="26" xfId="33" applyNumberFormat="1" applyFont="1" applyFill="1" applyBorder="1" applyAlignment="1">
      <alignment vertical="center"/>
    </xf>
    <xf numFmtId="183" fontId="10" fillId="31" borderId="26" xfId="33" applyNumberFormat="1" applyFont="1" applyFill="1" applyBorder="1" applyAlignment="1">
      <alignment vertical="center"/>
    </xf>
    <xf numFmtId="0" fontId="41" fillId="30" borderId="1" xfId="34" applyFont="1" applyFill="1" applyBorder="1" applyAlignment="1">
      <alignment horizontal="right" vertical="center"/>
    </xf>
    <xf numFmtId="0" fontId="41" fillId="30" borderId="1" xfId="34" applyFont="1" applyFill="1" applyBorder="1" applyAlignment="1">
      <alignment horizontal="center" vertical="center"/>
    </xf>
    <xf numFmtId="38" fontId="41" fillId="30" borderId="16" xfId="29" applyFont="1" applyFill="1" applyBorder="1" applyAlignment="1">
      <alignment horizontal="right" vertical="center"/>
    </xf>
    <xf numFmtId="0" fontId="41" fillId="30" borderId="16" xfId="34" applyFont="1" applyFill="1" applyBorder="1" applyAlignment="1">
      <alignment horizontal="right" vertical="center"/>
    </xf>
    <xf numFmtId="0" fontId="41" fillId="26" borderId="1" xfId="34" applyFont="1" applyFill="1" applyBorder="1" applyAlignment="1">
      <alignment horizontal="center" vertical="center"/>
    </xf>
    <xf numFmtId="0" fontId="41" fillId="30" borderId="0" xfId="34" applyFont="1" applyFill="1">
      <alignment vertical="center"/>
    </xf>
    <xf numFmtId="0" fontId="41" fillId="30" borderId="0" xfId="34" applyFont="1" applyFill="1" applyBorder="1" applyAlignment="1">
      <alignment vertical="center"/>
    </xf>
    <xf numFmtId="177" fontId="19" fillId="13" borderId="16" xfId="33" applyNumberFormat="1" applyFont="1" applyFill="1" applyBorder="1" applyAlignment="1">
      <alignment vertical="center"/>
    </xf>
    <xf numFmtId="177" fontId="19" fillId="8" borderId="106" xfId="33" applyNumberFormat="1" applyFont="1" applyFill="1" applyBorder="1" applyAlignment="1">
      <alignment vertical="center"/>
    </xf>
    <xf numFmtId="187" fontId="10" fillId="8" borderId="16" xfId="26" applyNumberFormat="1" applyFont="1" applyFill="1" applyBorder="1" applyAlignment="1">
      <alignment horizontal="right" vertical="center"/>
    </xf>
    <xf numFmtId="187" fontId="10" fillId="8" borderId="107" xfId="26" applyNumberFormat="1" applyFont="1" applyFill="1" applyBorder="1" applyAlignment="1">
      <alignment horizontal="right" vertical="center"/>
    </xf>
    <xf numFmtId="187" fontId="10" fillId="8" borderId="106" xfId="26" applyNumberFormat="1" applyFont="1" applyFill="1" applyBorder="1" applyAlignment="1">
      <alignment horizontal="right" vertical="center"/>
    </xf>
    <xf numFmtId="187" fontId="10" fillId="8" borderId="45" xfId="26" applyNumberFormat="1" applyFont="1" applyFill="1" applyBorder="1" applyAlignment="1">
      <alignment horizontal="right" vertical="center"/>
    </xf>
    <xf numFmtId="187" fontId="10" fillId="8" borderId="107" xfId="33" applyNumberFormat="1" applyFont="1" applyFill="1" applyBorder="1" applyAlignment="1">
      <alignment vertical="center"/>
    </xf>
    <xf numFmtId="0" fontId="7" fillId="30" borderId="1" xfId="28" applyFill="1" applyBorder="1" applyAlignment="1" applyProtection="1">
      <alignment vertical="center"/>
    </xf>
    <xf numFmtId="0" fontId="14" fillId="26" borderId="0" xfId="33" applyFont="1" applyFill="1" applyBorder="1" applyAlignment="1">
      <alignment vertical="center"/>
    </xf>
    <xf numFmtId="38" fontId="14" fillId="27" borderId="72" xfId="29" applyNumberFormat="1" applyFont="1" applyFill="1" applyBorder="1" applyAlignment="1">
      <alignment horizontal="right" vertical="center"/>
    </xf>
    <xf numFmtId="38" fontId="10" fillId="39" borderId="72" xfId="29" applyNumberFormat="1" applyFont="1" applyFill="1" applyBorder="1" applyAlignment="1">
      <alignment vertical="center"/>
    </xf>
    <xf numFmtId="40" fontId="10" fillId="26" borderId="72" xfId="29" applyNumberFormat="1" applyFont="1" applyFill="1" applyBorder="1" applyAlignment="1">
      <alignment vertical="center"/>
    </xf>
    <xf numFmtId="40" fontId="10" fillId="26" borderId="33" xfId="29" applyNumberFormat="1" applyFont="1" applyFill="1" applyBorder="1" applyAlignment="1">
      <alignment vertical="center"/>
    </xf>
    <xf numFmtId="40" fontId="10" fillId="26" borderId="78" xfId="29" applyNumberFormat="1" applyFont="1" applyFill="1" applyBorder="1" applyAlignment="1">
      <alignment vertical="center" wrapText="1"/>
    </xf>
    <xf numFmtId="0" fontId="10" fillId="38" borderId="72" xfId="33" applyFont="1" applyFill="1" applyBorder="1" applyAlignment="1">
      <alignment vertical="center"/>
    </xf>
    <xf numFmtId="0" fontId="11" fillId="8" borderId="99" xfId="33" applyFont="1" applyFill="1" applyBorder="1" applyAlignment="1">
      <alignment vertical="center"/>
    </xf>
    <xf numFmtId="40" fontId="10" fillId="12" borderId="78" xfId="29" applyNumberFormat="1" applyFont="1" applyFill="1" applyBorder="1" applyAlignment="1">
      <alignment vertical="center" wrapText="1"/>
    </xf>
    <xf numFmtId="0" fontId="10" fillId="5" borderId="57" xfId="33" applyFont="1" applyFill="1" applyBorder="1" applyAlignment="1">
      <alignment vertical="center"/>
    </xf>
    <xf numFmtId="0" fontId="10" fillId="8" borderId="76" xfId="33" applyFont="1" applyFill="1" applyBorder="1" applyAlignment="1">
      <alignment horizontal="center" vertical="center"/>
    </xf>
    <xf numFmtId="0" fontId="10" fillId="8" borderId="95" xfId="33" applyFont="1" applyFill="1" applyBorder="1" applyAlignment="1">
      <alignment horizontal="center" vertical="center"/>
    </xf>
    <xf numFmtId="0" fontId="10" fillId="8" borderId="5" xfId="33" applyFont="1" applyFill="1" applyBorder="1" applyAlignment="1">
      <alignment horizontal="center" vertical="center" wrapText="1"/>
    </xf>
    <xf numFmtId="0" fontId="10" fillId="8" borderId="5" xfId="33" applyFont="1" applyFill="1" applyBorder="1" applyAlignment="1">
      <alignment horizontal="center" vertical="center"/>
    </xf>
    <xf numFmtId="0" fontId="10" fillId="8" borderId="109" xfId="33" applyFont="1" applyFill="1" applyBorder="1" applyAlignment="1">
      <alignment horizontal="centerContinuous" vertical="center"/>
    </xf>
    <xf numFmtId="0" fontId="10" fillId="8" borderId="110" xfId="33" applyFont="1" applyFill="1" applyBorder="1" applyAlignment="1">
      <alignment horizontal="center" vertical="center"/>
    </xf>
    <xf numFmtId="0" fontId="10" fillId="35" borderId="111" xfId="33" applyFont="1" applyFill="1" applyBorder="1" applyAlignment="1">
      <alignment vertical="center"/>
    </xf>
    <xf numFmtId="0" fontId="14" fillId="40" borderId="112" xfId="33" applyFont="1" applyFill="1" applyBorder="1" applyAlignment="1">
      <alignment vertical="center"/>
    </xf>
    <xf numFmtId="0" fontId="14" fillId="40" borderId="108" xfId="33" applyFont="1" applyFill="1" applyBorder="1" applyAlignment="1">
      <alignment vertical="center"/>
    </xf>
    <xf numFmtId="38" fontId="14" fillId="41" borderId="22" xfId="29" applyNumberFormat="1" applyFont="1" applyFill="1" applyBorder="1" applyAlignment="1">
      <alignment horizontal="right" vertical="center"/>
    </xf>
    <xf numFmtId="38" fontId="10" fillId="42" borderId="22" xfId="29" applyNumberFormat="1" applyFont="1" applyFill="1" applyBorder="1" applyAlignment="1">
      <alignment vertical="center"/>
    </xf>
    <xf numFmtId="40" fontId="10" fillId="40" borderId="22" xfId="29" applyNumberFormat="1" applyFont="1" applyFill="1" applyBorder="1" applyAlignment="1">
      <alignment vertical="center"/>
    </xf>
    <xf numFmtId="40" fontId="10" fillId="40" borderId="22" xfId="29" applyNumberFormat="1" applyFont="1" applyFill="1" applyBorder="1" applyAlignment="1">
      <alignment vertical="center" wrapText="1"/>
    </xf>
    <xf numFmtId="0" fontId="11" fillId="43" borderId="1" xfId="33" applyFont="1" applyFill="1" applyBorder="1" applyAlignment="1">
      <alignment vertical="center"/>
    </xf>
    <xf numFmtId="176" fontId="10" fillId="43" borderId="1" xfId="33" applyNumberFormat="1" applyFont="1" applyFill="1" applyBorder="1" applyAlignment="1">
      <alignment vertical="center"/>
    </xf>
    <xf numFmtId="0" fontId="11" fillId="43" borderId="26" xfId="33" applyFont="1" applyFill="1" applyBorder="1" applyAlignment="1">
      <alignment vertical="center"/>
    </xf>
    <xf numFmtId="187" fontId="10" fillId="8" borderId="47" xfId="26" applyNumberFormat="1" applyFont="1" applyFill="1" applyBorder="1" applyAlignment="1">
      <alignment horizontal="right" vertical="center"/>
    </xf>
    <xf numFmtId="187" fontId="10" fillId="8" borderId="48" xfId="26" applyNumberFormat="1" applyFont="1" applyFill="1" applyBorder="1" applyAlignment="1">
      <alignment horizontal="right" vertical="center"/>
    </xf>
    <xf numFmtId="187" fontId="10" fillId="8" borderId="113" xfId="26" applyNumberFormat="1" applyFont="1" applyFill="1" applyBorder="1" applyAlignment="1">
      <alignment horizontal="right" vertical="center"/>
    </xf>
    <xf numFmtId="187" fontId="10" fillId="8" borderId="49" xfId="26" applyNumberFormat="1" applyFont="1" applyFill="1" applyBorder="1" applyAlignment="1">
      <alignment horizontal="right" vertical="center"/>
    </xf>
    <xf numFmtId="177" fontId="19" fillId="13" borderId="47" xfId="33" applyNumberFormat="1" applyFont="1" applyFill="1" applyBorder="1" applyAlignment="1">
      <alignment vertical="center"/>
    </xf>
    <xf numFmtId="177" fontId="19" fillId="8" borderId="113" xfId="33" applyNumberFormat="1" applyFont="1" applyFill="1" applyBorder="1" applyAlignment="1">
      <alignment vertical="center"/>
    </xf>
    <xf numFmtId="0" fontId="14" fillId="38" borderId="33" xfId="33" applyFont="1" applyFill="1" applyBorder="1" applyAlignment="1">
      <alignment vertical="center"/>
    </xf>
    <xf numFmtId="38" fontId="10" fillId="8" borderId="0" xfId="33" applyNumberFormat="1" applyFont="1" applyFill="1" applyAlignment="1">
      <alignment vertical="center"/>
    </xf>
    <xf numFmtId="38" fontId="10" fillId="16" borderId="26" xfId="29" applyNumberFormat="1" applyFont="1" applyFill="1" applyBorder="1" applyAlignment="1">
      <alignment vertical="center"/>
    </xf>
    <xf numFmtId="38" fontId="10" fillId="17" borderId="72" xfId="29" applyNumberFormat="1" applyFont="1" applyFill="1" applyBorder="1" applyAlignment="1">
      <alignment vertical="center"/>
    </xf>
    <xf numFmtId="40" fontId="10" fillId="8" borderId="114" xfId="29" applyNumberFormat="1" applyFont="1" applyFill="1" applyBorder="1" applyAlignment="1">
      <alignment vertical="center"/>
    </xf>
    <xf numFmtId="0" fontId="14" fillId="8" borderId="26" xfId="33" applyFont="1" applyFill="1" applyBorder="1" applyAlignment="1">
      <alignment vertical="center" wrapText="1"/>
    </xf>
    <xf numFmtId="0" fontId="14" fillId="8" borderId="115" xfId="33" applyFont="1" applyFill="1" applyBorder="1" applyAlignment="1">
      <alignment vertical="center" wrapText="1"/>
    </xf>
    <xf numFmtId="38" fontId="10" fillId="16" borderId="4" xfId="29" applyNumberFormat="1" applyFont="1" applyFill="1" applyBorder="1" applyAlignment="1">
      <alignment vertical="center"/>
    </xf>
    <xf numFmtId="0" fontId="14" fillId="8" borderId="31" xfId="33" applyFont="1" applyFill="1" applyBorder="1" applyAlignment="1">
      <alignment vertical="center" wrapText="1"/>
    </xf>
    <xf numFmtId="0" fontId="10" fillId="8" borderId="31" xfId="33" applyFont="1" applyFill="1" applyBorder="1" applyAlignment="1">
      <alignment vertical="center" wrapText="1"/>
    </xf>
    <xf numFmtId="40" fontId="10" fillId="8" borderId="116" xfId="29" applyNumberFormat="1" applyFont="1" applyFill="1" applyBorder="1" applyAlignment="1">
      <alignment vertical="center" wrapText="1"/>
    </xf>
    <xf numFmtId="178" fontId="25" fillId="8" borderId="88" xfId="33" applyNumberFormat="1" applyFont="1" applyFill="1" applyBorder="1"/>
    <xf numFmtId="178" fontId="25" fillId="8" borderId="56" xfId="33" applyNumberFormat="1" applyFont="1" applyFill="1" applyBorder="1"/>
    <xf numFmtId="9" fontId="10" fillId="8" borderId="26" xfId="26" applyNumberFormat="1" applyFont="1" applyFill="1" applyBorder="1" applyAlignment="1">
      <alignment vertical="center"/>
    </xf>
    <xf numFmtId="9" fontId="11" fillId="0" borderId="1" xfId="33" applyNumberFormat="1" applyFont="1" applyFill="1" applyBorder="1" applyAlignment="1">
      <alignment vertical="center"/>
    </xf>
    <xf numFmtId="9" fontId="14" fillId="0" borderId="1" xfId="33" applyNumberFormat="1" applyFont="1" applyFill="1" applyBorder="1" applyAlignment="1">
      <alignment vertical="center"/>
    </xf>
    <xf numFmtId="9" fontId="11" fillId="0" borderId="22" xfId="33" applyNumberFormat="1" applyFont="1" applyFill="1" applyBorder="1" applyAlignment="1">
      <alignment vertical="center"/>
    </xf>
    <xf numFmtId="9" fontId="10" fillId="8" borderId="22" xfId="26" applyNumberFormat="1" applyFont="1" applyFill="1" applyBorder="1" applyAlignment="1">
      <alignment vertical="center"/>
    </xf>
    <xf numFmtId="0" fontId="43" fillId="8" borderId="0" xfId="33" applyFont="1" applyFill="1" applyBorder="1" applyAlignment="1">
      <alignment horizontal="center" vertical="center"/>
    </xf>
    <xf numFmtId="176" fontId="29" fillId="8" borderId="0" xfId="33" applyNumberFormat="1" applyFont="1" applyFill="1" applyBorder="1" applyAlignment="1">
      <alignment horizontal="center" vertical="center"/>
    </xf>
    <xf numFmtId="177" fontId="43" fillId="8" borderId="0" xfId="33" applyNumberFormat="1" applyFont="1" applyFill="1" applyBorder="1" applyAlignment="1">
      <alignment horizontal="right" vertical="center"/>
    </xf>
    <xf numFmtId="177" fontId="10" fillId="8" borderId="7" xfId="33" applyNumberFormat="1" applyFont="1" applyFill="1" applyBorder="1" applyAlignment="1">
      <alignment vertical="center"/>
    </xf>
    <xf numFmtId="0" fontId="10" fillId="5" borderId="64" xfId="33" applyFont="1" applyFill="1" applyBorder="1" applyAlignment="1">
      <alignment horizontal="center" vertical="center"/>
    </xf>
    <xf numFmtId="0" fontId="51" fillId="5" borderId="9" xfId="33" applyFont="1" applyFill="1" applyBorder="1" applyAlignment="1">
      <alignment vertical="center"/>
    </xf>
    <xf numFmtId="177" fontId="10" fillId="44" borderId="117" xfId="33" applyNumberFormat="1" applyFont="1" applyFill="1" applyBorder="1" applyAlignment="1">
      <alignment vertical="center"/>
    </xf>
    <xf numFmtId="0" fontId="10" fillId="5" borderId="40" xfId="33" applyFont="1" applyFill="1" applyBorder="1" applyAlignment="1">
      <alignment horizontal="center" vertical="center" wrapText="1"/>
    </xf>
    <xf numFmtId="0" fontId="10" fillId="5" borderId="40" xfId="33" applyFont="1" applyFill="1" applyBorder="1" applyAlignment="1">
      <alignment horizontal="center" vertical="center"/>
    </xf>
    <xf numFmtId="0" fontId="10" fillId="5" borderId="117" xfId="33" applyFont="1" applyFill="1" applyBorder="1" applyAlignment="1">
      <alignment horizontal="center" vertical="center"/>
    </xf>
    <xf numFmtId="177" fontId="52" fillId="8" borderId="0" xfId="33" applyNumberFormat="1" applyFont="1" applyFill="1" applyAlignment="1">
      <alignment vertical="center"/>
    </xf>
    <xf numFmtId="177" fontId="53" fillId="8" borderId="0" xfId="33" applyNumberFormat="1" applyFont="1" applyFill="1" applyBorder="1" applyAlignment="1">
      <alignment vertical="center"/>
    </xf>
    <xf numFmtId="176" fontId="10" fillId="8" borderId="14" xfId="33" applyNumberFormat="1" applyFont="1" applyFill="1" applyBorder="1" applyAlignment="1">
      <alignment horizontal="center" vertical="center"/>
    </xf>
    <xf numFmtId="0" fontId="10" fillId="8" borderId="76" xfId="33" applyFont="1" applyFill="1" applyBorder="1" applyAlignment="1">
      <alignment vertical="center"/>
    </xf>
    <xf numFmtId="177" fontId="10" fillId="8" borderId="67" xfId="33" applyNumberFormat="1" applyFont="1" applyFill="1" applyBorder="1" applyAlignment="1">
      <alignment vertical="center"/>
    </xf>
    <xf numFmtId="195" fontId="10" fillId="45" borderId="34" xfId="29" applyNumberFormat="1" applyFont="1" applyFill="1" applyBorder="1" applyAlignment="1">
      <alignment horizontal="right" vertical="center"/>
    </xf>
    <xf numFmtId="0" fontId="43" fillId="8" borderId="96" xfId="33" applyFont="1" applyFill="1" applyBorder="1" applyAlignment="1">
      <alignment vertical="center"/>
    </xf>
    <xf numFmtId="177" fontId="54" fillId="8" borderId="92" xfId="33" applyNumberFormat="1" applyFont="1" applyFill="1" applyBorder="1" applyAlignment="1">
      <alignment vertical="center"/>
    </xf>
    <xf numFmtId="0" fontId="53" fillId="8" borderId="0" xfId="33" applyFont="1" applyFill="1" applyBorder="1" applyAlignment="1">
      <alignment horizontal="left" vertical="center"/>
    </xf>
    <xf numFmtId="178" fontId="53" fillId="8" borderId="0" xfId="33" applyNumberFormat="1" applyFont="1" applyFill="1" applyBorder="1" applyAlignment="1">
      <alignment vertical="center"/>
    </xf>
    <xf numFmtId="0" fontId="43" fillId="8" borderId="118" xfId="33" applyFont="1" applyFill="1" applyBorder="1" applyAlignment="1">
      <alignment vertical="center"/>
    </xf>
    <xf numFmtId="178" fontId="53" fillId="8" borderId="0" xfId="26" applyNumberFormat="1" applyFont="1" applyFill="1" applyBorder="1" applyAlignment="1">
      <alignment vertical="center"/>
    </xf>
    <xf numFmtId="0" fontId="10" fillId="8" borderId="13" xfId="33" applyFont="1" applyFill="1" applyBorder="1" applyAlignment="1">
      <alignment vertical="center"/>
    </xf>
    <xf numFmtId="178" fontId="53" fillId="8" borderId="0" xfId="33" applyNumberFormat="1" applyFont="1" applyFill="1" applyBorder="1" applyAlignment="1">
      <alignment horizontal="left" vertical="center"/>
    </xf>
    <xf numFmtId="0" fontId="10" fillId="8" borderId="0" xfId="33" applyFont="1" applyFill="1" applyBorder="1" applyAlignment="1">
      <alignment horizontal="center" vertical="center" wrapText="1"/>
    </xf>
    <xf numFmtId="0" fontId="43" fillId="8" borderId="0" xfId="33" applyFont="1" applyFill="1" applyBorder="1" applyAlignment="1">
      <alignment vertical="center"/>
    </xf>
    <xf numFmtId="176" fontId="43" fillId="8" borderId="0" xfId="33" applyNumberFormat="1" applyFont="1" applyFill="1" applyBorder="1" applyAlignment="1">
      <alignment horizontal="center" vertical="center"/>
    </xf>
    <xf numFmtId="177" fontId="43" fillId="8" borderId="0" xfId="33" applyNumberFormat="1" applyFont="1" applyFill="1" applyBorder="1" applyAlignment="1">
      <alignment vertical="center"/>
    </xf>
    <xf numFmtId="176" fontId="10" fillId="8" borderId="119" xfId="33" applyNumberFormat="1" applyFont="1" applyFill="1" applyBorder="1" applyAlignment="1">
      <alignment horizontal="center" vertical="center"/>
    </xf>
    <xf numFmtId="0" fontId="43" fillId="8" borderId="13" xfId="33" applyFont="1" applyFill="1" applyBorder="1" applyAlignment="1">
      <alignment vertical="center"/>
    </xf>
    <xf numFmtId="177" fontId="10" fillId="8" borderId="97" xfId="33" applyNumberFormat="1" applyFont="1" applyFill="1" applyBorder="1" applyAlignment="1">
      <alignment vertical="center"/>
    </xf>
    <xf numFmtId="0" fontId="10" fillId="8" borderId="0" xfId="33" applyFont="1" applyFill="1" applyBorder="1" applyAlignment="1">
      <alignment vertical="center" wrapText="1"/>
    </xf>
    <xf numFmtId="176" fontId="10" fillId="8" borderId="0" xfId="33" applyNumberFormat="1" applyFont="1" applyFill="1" applyBorder="1" applyAlignment="1">
      <alignment horizontal="center" vertical="center" wrapText="1"/>
    </xf>
    <xf numFmtId="177" fontId="43" fillId="8" borderId="0" xfId="33" applyNumberFormat="1" applyFont="1" applyFill="1" applyBorder="1" applyAlignment="1">
      <alignment horizontal="center" vertical="center"/>
    </xf>
    <xf numFmtId="0" fontId="10" fillId="8" borderId="120" xfId="33" applyFont="1" applyFill="1" applyBorder="1" applyAlignment="1">
      <alignment horizontal="center" vertical="center"/>
    </xf>
    <xf numFmtId="176" fontId="10" fillId="8" borderId="121" xfId="33" applyNumberFormat="1" applyFont="1" applyFill="1" applyBorder="1" applyAlignment="1">
      <alignment horizontal="center" vertical="center"/>
    </xf>
    <xf numFmtId="177" fontId="10" fillId="8" borderId="122" xfId="33" applyNumberFormat="1" applyFont="1" applyFill="1" applyBorder="1" applyAlignment="1">
      <alignment vertical="center"/>
    </xf>
    <xf numFmtId="195" fontId="10" fillId="45" borderId="22" xfId="29" applyNumberFormat="1" applyFont="1" applyFill="1" applyBorder="1" applyAlignment="1">
      <alignment horizontal="right" vertical="center"/>
    </xf>
    <xf numFmtId="195" fontId="10" fillId="45" borderId="30" xfId="29" applyNumberFormat="1" applyFont="1" applyFill="1" applyBorder="1" applyAlignment="1">
      <alignment horizontal="right" vertical="center"/>
    </xf>
    <xf numFmtId="176" fontId="57" fillId="8" borderId="0" xfId="33" applyNumberFormat="1" applyFont="1" applyFill="1" applyAlignment="1">
      <alignment vertical="center"/>
    </xf>
    <xf numFmtId="40" fontId="57" fillId="8" borderId="0" xfId="33" applyNumberFormat="1" applyFont="1" applyFill="1" applyAlignment="1">
      <alignment vertical="center"/>
    </xf>
    <xf numFmtId="3" fontId="58" fillId="8" borderId="0" xfId="33" applyNumberFormat="1" applyFont="1" applyFill="1"/>
    <xf numFmtId="0" fontId="58" fillId="8" borderId="0" xfId="33" applyFont="1" applyFill="1"/>
    <xf numFmtId="3" fontId="57" fillId="8" borderId="0" xfId="33" applyNumberFormat="1" applyFont="1" applyFill="1"/>
    <xf numFmtId="0" fontId="57" fillId="8" borderId="0" xfId="33" applyFont="1" applyFill="1"/>
    <xf numFmtId="192" fontId="10" fillId="8" borderId="0" xfId="33" applyNumberFormat="1" applyFont="1" applyFill="1"/>
    <xf numFmtId="177" fontId="59" fillId="8" borderId="0" xfId="33" applyNumberFormat="1" applyFont="1" applyFill="1" applyBorder="1" applyAlignment="1">
      <alignment vertical="center"/>
    </xf>
    <xf numFmtId="38" fontId="10" fillId="16" borderId="123" xfId="29" applyNumberFormat="1" applyFont="1" applyFill="1" applyBorder="1" applyAlignment="1">
      <alignment vertical="center"/>
    </xf>
    <xf numFmtId="0" fontId="14" fillId="8" borderId="123" xfId="33" applyFont="1" applyFill="1" applyBorder="1" applyAlignment="1">
      <alignment vertical="center" wrapText="1"/>
    </xf>
    <xf numFmtId="0" fontId="14" fillId="8" borderId="20" xfId="33" applyFont="1" applyFill="1" applyBorder="1" applyAlignment="1">
      <alignment vertical="center" wrapText="1"/>
    </xf>
    <xf numFmtId="0" fontId="60" fillId="8" borderId="0" xfId="33" applyFont="1" applyFill="1" applyAlignment="1">
      <alignment vertical="center"/>
    </xf>
    <xf numFmtId="192" fontId="60" fillId="8" borderId="0" xfId="33" applyNumberFormat="1" applyFont="1" applyFill="1" applyAlignment="1">
      <alignment vertical="center"/>
    </xf>
    <xf numFmtId="1" fontId="60" fillId="8" borderId="0" xfId="33" applyNumberFormat="1" applyFont="1" applyFill="1" applyAlignment="1">
      <alignment vertical="center"/>
    </xf>
    <xf numFmtId="177" fontId="19" fillId="8" borderId="18" xfId="33" applyNumberFormat="1" applyFont="1" applyFill="1" applyBorder="1" applyAlignment="1">
      <alignment vertical="center"/>
    </xf>
    <xf numFmtId="38" fontId="10" fillId="14" borderId="11" xfId="29" applyNumberFormat="1" applyFont="1" applyFill="1" applyBorder="1" applyAlignment="1">
      <alignment vertical="center"/>
    </xf>
    <xf numFmtId="38" fontId="10" fillId="3" borderId="16" xfId="29" applyNumberFormat="1" applyFont="1" applyFill="1" applyBorder="1" applyAlignment="1">
      <alignment vertical="center"/>
    </xf>
    <xf numFmtId="38" fontId="10" fillId="17" borderId="33" xfId="29" applyNumberFormat="1" applyFont="1" applyFill="1" applyBorder="1" applyAlignment="1">
      <alignment vertical="center"/>
    </xf>
    <xf numFmtId="38" fontId="10" fillId="17" borderId="79" xfId="29" applyNumberFormat="1" applyFont="1" applyFill="1" applyBorder="1" applyAlignment="1">
      <alignment vertical="center"/>
    </xf>
    <xf numFmtId="38" fontId="10" fillId="9" borderId="16" xfId="29" applyNumberFormat="1" applyFont="1" applyFill="1" applyBorder="1" applyAlignment="1">
      <alignment vertical="center"/>
    </xf>
    <xf numFmtId="38" fontId="10" fillId="16" borderId="79" xfId="29" applyNumberFormat="1" applyFont="1" applyFill="1" applyBorder="1" applyAlignment="1">
      <alignment vertical="center"/>
    </xf>
    <xf numFmtId="38" fontId="10" fillId="10" borderId="16" xfId="29" applyNumberFormat="1" applyFont="1" applyFill="1" applyBorder="1" applyAlignment="1">
      <alignment vertical="center"/>
    </xf>
    <xf numFmtId="38" fontId="10" fillId="17" borderId="124" xfId="29" applyNumberFormat="1" applyFont="1" applyFill="1" applyBorder="1" applyAlignment="1">
      <alignment vertical="center"/>
    </xf>
    <xf numFmtId="38" fontId="10" fillId="4" borderId="16" xfId="29" applyNumberFormat="1" applyFont="1" applyFill="1" applyBorder="1" applyAlignment="1">
      <alignment vertical="center"/>
    </xf>
    <xf numFmtId="38" fontId="10" fillId="17" borderId="104" xfId="29" applyNumberFormat="1" applyFont="1" applyFill="1" applyBorder="1" applyAlignment="1">
      <alignment vertical="center"/>
    </xf>
    <xf numFmtId="38" fontId="10" fillId="37" borderId="33" xfId="29" applyNumberFormat="1" applyFont="1" applyFill="1" applyBorder="1" applyAlignment="1">
      <alignment vertical="center"/>
    </xf>
    <xf numFmtId="38" fontId="10" fillId="5" borderId="16" xfId="29" applyNumberFormat="1" applyFont="1" applyFill="1" applyBorder="1" applyAlignment="1">
      <alignment vertical="center"/>
    </xf>
    <xf numFmtId="38" fontId="10" fillId="22" borderId="37" xfId="29" applyNumberFormat="1" applyFont="1" applyFill="1" applyBorder="1" applyAlignment="1">
      <alignment vertical="center"/>
    </xf>
    <xf numFmtId="38" fontId="10" fillId="39" borderId="33" xfId="29" applyNumberFormat="1" applyFont="1" applyFill="1" applyBorder="1" applyAlignment="1">
      <alignment vertical="center"/>
    </xf>
    <xf numFmtId="38" fontId="10" fillId="42" borderId="107" xfId="29" applyNumberFormat="1" applyFont="1" applyFill="1" applyBorder="1" applyAlignment="1">
      <alignment vertical="center"/>
    </xf>
    <xf numFmtId="38" fontId="15" fillId="8" borderId="45" xfId="29" applyNumberFormat="1" applyFont="1" applyFill="1" applyBorder="1" applyAlignment="1">
      <alignment vertical="center"/>
    </xf>
    <xf numFmtId="40" fontId="10" fillId="8" borderId="125" xfId="29" applyNumberFormat="1" applyFont="1" applyFill="1" applyBorder="1" applyAlignment="1">
      <alignment vertical="center"/>
    </xf>
    <xf numFmtId="40" fontId="10" fillId="8" borderId="126" xfId="29" applyNumberFormat="1" applyFont="1" applyFill="1" applyBorder="1" applyAlignment="1">
      <alignment vertical="center" wrapText="1"/>
    </xf>
    <xf numFmtId="40" fontId="10" fillId="8" borderId="90" xfId="29" applyNumberFormat="1" applyFont="1" applyFill="1" applyBorder="1" applyAlignment="1">
      <alignment vertical="center" wrapText="1"/>
    </xf>
    <xf numFmtId="40" fontId="10" fillId="8" borderId="127" xfId="29" applyNumberFormat="1" applyFont="1" applyFill="1" applyBorder="1" applyAlignment="1">
      <alignment vertical="center"/>
    </xf>
    <xf numFmtId="40" fontId="10" fillId="8" borderId="128" xfId="29" applyNumberFormat="1" applyFont="1" applyFill="1" applyBorder="1" applyAlignment="1">
      <alignment vertical="center"/>
    </xf>
    <xf numFmtId="40" fontId="10" fillId="12" borderId="90" xfId="29" applyNumberFormat="1" applyFont="1" applyFill="1" applyBorder="1" applyAlignment="1">
      <alignment vertical="center" wrapText="1"/>
    </xf>
    <xf numFmtId="40" fontId="10" fillId="35" borderId="78" xfId="29" applyNumberFormat="1" applyFont="1" applyFill="1" applyBorder="1" applyAlignment="1">
      <alignment vertical="center" wrapText="1"/>
    </xf>
    <xf numFmtId="40" fontId="10" fillId="12" borderId="103" xfId="29" applyNumberFormat="1" applyFont="1" applyFill="1" applyBorder="1" applyAlignment="1">
      <alignment vertical="center" wrapText="1"/>
    </xf>
    <xf numFmtId="40" fontId="10" fillId="40" borderId="129" xfId="29" applyNumberFormat="1" applyFont="1" applyFill="1" applyBorder="1" applyAlignment="1">
      <alignment vertical="center" wrapText="1"/>
    </xf>
    <xf numFmtId="0" fontId="43" fillId="28" borderId="63" xfId="33" applyFont="1" applyFill="1" applyBorder="1" applyAlignment="1">
      <alignment horizontal="center" vertical="center" wrapText="1"/>
    </xf>
    <xf numFmtId="0" fontId="43" fillId="28" borderId="75" xfId="33" applyFont="1" applyFill="1" applyBorder="1" applyAlignment="1">
      <alignment horizontal="center" vertical="center" wrapText="1"/>
    </xf>
    <xf numFmtId="0" fontId="43" fillId="28" borderId="12" xfId="33" applyFont="1" applyFill="1" applyBorder="1" applyAlignment="1">
      <alignment horizontal="center" vertical="center" wrapText="1"/>
    </xf>
    <xf numFmtId="0" fontId="43" fillId="28" borderId="11" xfId="33" applyFont="1" applyFill="1" applyBorder="1" applyAlignment="1">
      <alignment horizontal="center" vertical="center" wrapText="1"/>
    </xf>
    <xf numFmtId="0" fontId="10" fillId="28" borderId="29" xfId="33" applyFont="1" applyFill="1" applyBorder="1" applyAlignment="1">
      <alignment horizontal="center" vertical="center"/>
    </xf>
    <xf numFmtId="0" fontId="43" fillId="28" borderId="10" xfId="33" applyFont="1" applyFill="1" applyBorder="1" applyAlignment="1">
      <alignment horizontal="center" vertical="center"/>
    </xf>
    <xf numFmtId="0" fontId="43" fillId="28" borderId="11" xfId="33" applyFont="1" applyFill="1" applyBorder="1" applyAlignment="1">
      <alignment horizontal="center" vertical="center"/>
    </xf>
    <xf numFmtId="0" fontId="43" fillId="28" borderId="65" xfId="33" applyFont="1" applyFill="1" applyBorder="1" applyAlignment="1">
      <alignment horizontal="center" vertical="center"/>
    </xf>
    <xf numFmtId="0" fontId="43" fillId="28" borderId="10" xfId="3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198" fontId="0" fillId="0" borderId="0" xfId="0" applyNumberFormat="1">
      <alignment vertical="center"/>
    </xf>
    <xf numFmtId="199" fontId="0" fillId="0" borderId="0" xfId="0" applyNumberFormat="1">
      <alignment vertical="center"/>
    </xf>
    <xf numFmtId="0" fontId="43" fillId="28" borderId="117" xfId="33" applyFont="1" applyFill="1" applyBorder="1" applyAlignment="1">
      <alignment horizontal="center" vertical="center" wrapText="1"/>
    </xf>
    <xf numFmtId="200" fontId="0" fillId="0" borderId="0" xfId="0" applyNumberFormat="1">
      <alignment vertical="center"/>
    </xf>
    <xf numFmtId="201" fontId="0" fillId="0" borderId="0" xfId="0" applyNumberFormat="1">
      <alignment vertical="center"/>
    </xf>
    <xf numFmtId="0" fontId="19" fillId="28" borderId="117" xfId="33" applyFont="1" applyFill="1" applyBorder="1" applyAlignment="1">
      <alignment horizontal="center" vertical="center" wrapText="1"/>
    </xf>
    <xf numFmtId="10" fontId="53" fillId="8" borderId="0" xfId="26" applyNumberFormat="1" applyFont="1" applyFill="1" applyBorder="1" applyAlignment="1">
      <alignment vertical="center"/>
    </xf>
    <xf numFmtId="202" fontId="10" fillId="8" borderId="22" xfId="26" applyNumberFormat="1" applyFont="1" applyFill="1" applyBorder="1" applyAlignment="1">
      <alignment horizontal="right" vertical="center"/>
    </xf>
    <xf numFmtId="38" fontId="10" fillId="10" borderId="4" xfId="29" applyNumberFormat="1" applyFont="1" applyFill="1" applyBorder="1" applyAlignment="1">
      <alignment vertical="center"/>
    </xf>
    <xf numFmtId="31" fontId="0" fillId="0" borderId="0" xfId="0" applyNumberFormat="1" applyFont="1" applyFill="1" applyAlignment="1">
      <alignment horizontal="right" vertical="center"/>
    </xf>
  </cellXfs>
  <cellStyles count="36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" xfId="26" builtinId="5"/>
    <cellStyle name="パーセント 2" xfId="27"/>
    <cellStyle name="ハイパーリンク" xfId="28" builtinId="8"/>
    <cellStyle name="桁区切り" xfId="29" builtinId="6"/>
    <cellStyle name="標準" xfId="0" builtinId="0"/>
    <cellStyle name="標準 2" xfId="30"/>
    <cellStyle name="標準 3" xfId="31"/>
    <cellStyle name="標準_6gasデータ2001p" xfId="32"/>
    <cellStyle name="標準_6gasデータ2001q" xfId="33"/>
    <cellStyle name="標準_単位" xfId="34"/>
    <cellStyle name="未定義" xfId="35"/>
  </cellStyles>
  <dxfs count="0"/>
  <tableStyles count="0" defaultTableStyle="TableStyleMedium9" defaultPivotStyle="PivotStyleLight16"/>
  <colors>
    <mruColors>
      <color rgb="FF2C4D75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温室効果ガス排出量の推移（</a:t>
            </a:r>
            <a:r>
              <a:rPr lang="en-US"/>
              <a:t>1990-2015</a:t>
            </a:r>
            <a:r>
              <a:rPr lang="ja-JP"/>
              <a:t>年度（速報値））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76390526999954"/>
          <c:y val="0.13043486141121938"/>
          <c:w val="0.67571920305752087"/>
          <c:h val="0.68851548076130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'1) Total'!$T$5</c:f>
              <c:strCache>
                <c:ptCount val="1"/>
                <c:pt idx="0">
                  <c:v>CO2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Total'!$AA$5:$BE$5</c:f>
              <c:numCache>
                <c:formatCode>#,##0.0_ </c:formatCode>
                <c:ptCount val="26"/>
                <c:pt idx="0">
                  <c:v>1155.9964874226791</c:v>
                </c:pt>
                <c:pt idx="1">
                  <c:v>1164.477213291314</c:v>
                </c:pt>
                <c:pt idx="2">
                  <c:v>1174.6218735913437</c:v>
                </c:pt>
                <c:pt idx="3">
                  <c:v>1167.7175856326937</c:v>
                </c:pt>
                <c:pt idx="4">
                  <c:v>1228.9395587923661</c:v>
                </c:pt>
                <c:pt idx="5">
                  <c:v>1242.4968894759761</c:v>
                </c:pt>
                <c:pt idx="6">
                  <c:v>1255.2670650801763</c:v>
                </c:pt>
                <c:pt idx="7">
                  <c:v>1253.0601741814141</c:v>
                </c:pt>
                <c:pt idx="8">
                  <c:v>1218.2606291473448</c:v>
                </c:pt>
                <c:pt idx="9">
                  <c:v>1253.0850146682535</c:v>
                </c:pt>
                <c:pt idx="10">
                  <c:v>1274.3008966036184</c:v>
                </c:pt>
                <c:pt idx="11">
                  <c:v>1257.3874217918446</c:v>
                </c:pt>
                <c:pt idx="12">
                  <c:v>1294.4020582734508</c:v>
                </c:pt>
                <c:pt idx="13">
                  <c:v>1299.4705657048069</c:v>
                </c:pt>
                <c:pt idx="14">
                  <c:v>1298.4370242319922</c:v>
                </c:pt>
                <c:pt idx="15">
                  <c:v>1305.9419611653141</c:v>
                </c:pt>
                <c:pt idx="16">
                  <c:v>1285.1810913761644</c:v>
                </c:pt>
                <c:pt idx="17">
                  <c:v>1319.802260565076</c:v>
                </c:pt>
                <c:pt idx="18">
                  <c:v>1235.5026604326888</c:v>
                </c:pt>
                <c:pt idx="19">
                  <c:v>1162.6676896411823</c:v>
                </c:pt>
                <c:pt idx="20">
                  <c:v>1213.0172361222565</c:v>
                </c:pt>
                <c:pt idx="21">
                  <c:v>1261.8657340300983</c:v>
                </c:pt>
                <c:pt idx="22">
                  <c:v>1296.2626760807764</c:v>
                </c:pt>
                <c:pt idx="23">
                  <c:v>1311.6285938153042</c:v>
                </c:pt>
                <c:pt idx="24">
                  <c:v>1266.4503063899294</c:v>
                </c:pt>
                <c:pt idx="25">
                  <c:v>1223.4009404644617</c:v>
                </c:pt>
              </c:numCache>
            </c:numRef>
          </c:val>
        </c:ser>
        <c:ser>
          <c:idx val="1"/>
          <c:order val="1"/>
          <c:tx>
            <c:strRef>
              <c:f>'1) Total'!$T$8</c:f>
              <c:strCache>
                <c:ptCount val="1"/>
                <c:pt idx="0">
                  <c:v>CH4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Total'!$AA$8:$BE$8</c:f>
              <c:numCache>
                <c:formatCode>#,##0.0_ </c:formatCode>
                <c:ptCount val="26"/>
                <c:pt idx="0">
                  <c:v>44.059335655578849</c:v>
                </c:pt>
                <c:pt idx="1">
                  <c:v>42.820816969596677</c:v>
                </c:pt>
                <c:pt idx="2">
                  <c:v>43.64357999123667</c:v>
                </c:pt>
                <c:pt idx="3">
                  <c:v>39.554941475345139</c:v>
                </c:pt>
                <c:pt idx="4">
                  <c:v>42.947134591201895</c:v>
                </c:pt>
                <c:pt idx="5">
                  <c:v>41.47515616471884</c:v>
                </c:pt>
                <c:pt idx="6">
                  <c:v>40.249471512519378</c:v>
                </c:pt>
                <c:pt idx="7">
                  <c:v>39.523939126746555</c:v>
                </c:pt>
                <c:pt idx="8">
                  <c:v>37.667232518772785</c:v>
                </c:pt>
                <c:pt idx="9">
                  <c:v>37.529814592719859</c:v>
                </c:pt>
                <c:pt idx="10">
                  <c:v>37.50943374337735</c:v>
                </c:pt>
                <c:pt idx="11">
                  <c:v>36.448122891179011</c:v>
                </c:pt>
                <c:pt idx="12">
                  <c:v>35.774184176757537</c:v>
                </c:pt>
                <c:pt idx="13">
                  <c:v>34.303728158350189</c:v>
                </c:pt>
                <c:pt idx="14">
                  <c:v>35.326141340031043</c:v>
                </c:pt>
                <c:pt idx="15">
                  <c:v>35.117701632252214</c:v>
                </c:pt>
                <c:pt idx="16">
                  <c:v>34.605088716054723</c:v>
                </c:pt>
                <c:pt idx="17">
                  <c:v>34.829768573654327</c:v>
                </c:pt>
                <c:pt idx="18">
                  <c:v>34.570883748717634</c:v>
                </c:pt>
                <c:pt idx="19">
                  <c:v>33.662178073888981</c:v>
                </c:pt>
                <c:pt idx="20">
                  <c:v>34.72433057604043</c:v>
                </c:pt>
                <c:pt idx="21">
                  <c:v>33.715060369747619</c:v>
                </c:pt>
                <c:pt idx="22">
                  <c:v>32.862177434159321</c:v>
                </c:pt>
                <c:pt idx="23">
                  <c:v>32.557523042511193</c:v>
                </c:pt>
                <c:pt idx="24">
                  <c:v>31.942513773441693</c:v>
                </c:pt>
                <c:pt idx="25">
                  <c:v>31.168514529319971</c:v>
                </c:pt>
              </c:numCache>
            </c:numRef>
          </c:val>
        </c:ser>
        <c:ser>
          <c:idx val="2"/>
          <c:order val="2"/>
          <c:tx>
            <c:strRef>
              <c:f>'1) Total'!$T$9</c:f>
              <c:strCache>
                <c:ptCount val="1"/>
                <c:pt idx="0">
                  <c:v>N2O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Total'!$AA$9:$BE$9</c:f>
              <c:numCache>
                <c:formatCode>#,##0.0_ </c:formatCode>
                <c:ptCount val="26"/>
                <c:pt idx="0">
                  <c:v>30.812405819247587</c:v>
                </c:pt>
                <c:pt idx="1">
                  <c:v>30.511376867871171</c:v>
                </c:pt>
                <c:pt idx="2">
                  <c:v>30.649101793735515</c:v>
                </c:pt>
                <c:pt idx="3">
                  <c:v>30.541591781676019</c:v>
                </c:pt>
                <c:pt idx="4">
                  <c:v>31.848679476135246</c:v>
                </c:pt>
                <c:pt idx="5">
                  <c:v>32.150303518909709</c:v>
                </c:pt>
                <c:pt idx="6">
                  <c:v>33.269565304791705</c:v>
                </c:pt>
                <c:pt idx="7">
                  <c:v>34.066595948959666</c:v>
                </c:pt>
                <c:pt idx="8">
                  <c:v>32.50913575960432</c:v>
                </c:pt>
                <c:pt idx="9">
                  <c:v>26.427525761738501</c:v>
                </c:pt>
                <c:pt idx="10">
                  <c:v>28.999207062841016</c:v>
                </c:pt>
                <c:pt idx="11">
                  <c:v>25.481026929007289</c:v>
                </c:pt>
                <c:pt idx="12">
                  <c:v>25.017413328268944</c:v>
                </c:pt>
                <c:pt idx="13">
                  <c:v>24.863108261397336</c:v>
                </c:pt>
                <c:pt idx="14">
                  <c:v>24.896027159059869</c:v>
                </c:pt>
                <c:pt idx="15">
                  <c:v>24.517024556702406</c:v>
                </c:pt>
                <c:pt idx="16">
                  <c:v>24.54068459207075</c:v>
                </c:pt>
                <c:pt idx="17">
                  <c:v>23.975764352066093</c:v>
                </c:pt>
                <c:pt idx="18">
                  <c:v>23.093145033406628</c:v>
                </c:pt>
                <c:pt idx="19">
                  <c:v>22.627855108520489</c:v>
                </c:pt>
                <c:pt idx="20">
                  <c:v>22.308986924307881</c:v>
                </c:pt>
                <c:pt idx="21">
                  <c:v>21.846329192034275</c:v>
                </c:pt>
                <c:pt idx="22">
                  <c:v>21.477721038486159</c:v>
                </c:pt>
                <c:pt idx="23">
                  <c:v>21.532978390762242</c:v>
                </c:pt>
                <c:pt idx="24">
                  <c:v>21.098417084492933</c:v>
                </c:pt>
                <c:pt idx="25">
                  <c:v>20.914494580161083</c:v>
                </c:pt>
              </c:numCache>
            </c:numRef>
          </c:val>
        </c:ser>
        <c:ser>
          <c:idx val="3"/>
          <c:order val="3"/>
          <c:tx>
            <c:strRef>
              <c:f>'1) Total'!$T$10</c:f>
              <c:strCache>
                <c:ptCount val="1"/>
                <c:pt idx="0">
                  <c:v>HFCs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Total'!$AA$10:$BE$10</c:f>
              <c:numCache>
                <c:formatCode>#,##0.0_ </c:formatCode>
                <c:ptCount val="26"/>
                <c:pt idx="0">
                  <c:v>15.9323098610065</c:v>
                </c:pt>
                <c:pt idx="1">
                  <c:v>17.349612944863189</c:v>
                </c:pt>
                <c:pt idx="2">
                  <c:v>17.76722403564693</c:v>
                </c:pt>
                <c:pt idx="3">
                  <c:v>18.129158284890007</c:v>
                </c:pt>
                <c:pt idx="4">
                  <c:v>21.051895213035113</c:v>
                </c:pt>
                <c:pt idx="5">
                  <c:v>25.213125254391045</c:v>
                </c:pt>
                <c:pt idx="6">
                  <c:v>24.597864156849216</c:v>
                </c:pt>
                <c:pt idx="7">
                  <c:v>24.436526451397135</c:v>
                </c:pt>
                <c:pt idx="8">
                  <c:v>23.741879420183373</c:v>
                </c:pt>
                <c:pt idx="9">
                  <c:v>24.368058543524491</c:v>
                </c:pt>
                <c:pt idx="10">
                  <c:v>22.851863687079661</c:v>
                </c:pt>
                <c:pt idx="11">
                  <c:v>19.462338367101939</c:v>
                </c:pt>
                <c:pt idx="12">
                  <c:v>16.236285834572243</c:v>
                </c:pt>
                <c:pt idx="13">
                  <c:v>16.228322231453742</c:v>
                </c:pt>
                <c:pt idx="14">
                  <c:v>12.420512412123925</c:v>
                </c:pt>
                <c:pt idx="15">
                  <c:v>12.781737507538269</c:v>
                </c:pt>
                <c:pt idx="16">
                  <c:v>14.626957148276901</c:v>
                </c:pt>
                <c:pt idx="17">
                  <c:v>16.707068277920666</c:v>
                </c:pt>
                <c:pt idx="18">
                  <c:v>19.284821797595242</c:v>
                </c:pt>
                <c:pt idx="19">
                  <c:v>20.937109292722468</c:v>
                </c:pt>
                <c:pt idx="20">
                  <c:v>23.304969084226251</c:v>
                </c:pt>
                <c:pt idx="21">
                  <c:v>26.071197027762725</c:v>
                </c:pt>
                <c:pt idx="22">
                  <c:v>29.3536036110239</c:v>
                </c:pt>
                <c:pt idx="23">
                  <c:v>32.092990617395806</c:v>
                </c:pt>
                <c:pt idx="24">
                  <c:v>35.784933991304158</c:v>
                </c:pt>
                <c:pt idx="25">
                  <c:v>39.433197459399068</c:v>
                </c:pt>
              </c:numCache>
            </c:numRef>
          </c:val>
        </c:ser>
        <c:ser>
          <c:idx val="4"/>
          <c:order val="4"/>
          <c:tx>
            <c:strRef>
              <c:f>'1) Total'!$T$11</c:f>
              <c:strCache>
                <c:ptCount val="1"/>
                <c:pt idx="0">
                  <c:v>PFCs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Total'!$AA$11:$BE$11</c:f>
              <c:numCache>
                <c:formatCode>#,##0.0_ </c:formatCode>
                <c:ptCount val="26"/>
                <c:pt idx="0">
                  <c:v>6.5392993330603124</c:v>
                </c:pt>
                <c:pt idx="1">
                  <c:v>7.5069220881606293</c:v>
                </c:pt>
                <c:pt idx="2">
                  <c:v>7.6172931076973525</c:v>
                </c:pt>
                <c:pt idx="3">
                  <c:v>10.942797023893531</c:v>
                </c:pt>
                <c:pt idx="4">
                  <c:v>13.443461837094947</c:v>
                </c:pt>
                <c:pt idx="5">
                  <c:v>17.609918599177117</c:v>
                </c:pt>
                <c:pt idx="6">
                  <c:v>18.258177043160494</c:v>
                </c:pt>
                <c:pt idx="7">
                  <c:v>19.984282883097684</c:v>
                </c:pt>
                <c:pt idx="8">
                  <c:v>16.568476128945992</c:v>
                </c:pt>
                <c:pt idx="9">
                  <c:v>13.118064707488832</c:v>
                </c:pt>
                <c:pt idx="10">
                  <c:v>11.873109881357884</c:v>
                </c:pt>
                <c:pt idx="11">
                  <c:v>9.8784684342627678</c:v>
                </c:pt>
                <c:pt idx="12">
                  <c:v>9.1994397103048353</c:v>
                </c:pt>
                <c:pt idx="13">
                  <c:v>8.8542056268787857</c:v>
                </c:pt>
                <c:pt idx="14">
                  <c:v>9.216640483583598</c:v>
                </c:pt>
                <c:pt idx="15">
                  <c:v>8.6233516588427417</c:v>
                </c:pt>
                <c:pt idx="16">
                  <c:v>8.9987757459274516</c:v>
                </c:pt>
                <c:pt idx="17">
                  <c:v>7.9168495857216747</c:v>
                </c:pt>
                <c:pt idx="18">
                  <c:v>5.7434047787878875</c:v>
                </c:pt>
                <c:pt idx="19">
                  <c:v>4.0468721450282388</c:v>
                </c:pt>
                <c:pt idx="20">
                  <c:v>4.2495437036642674</c:v>
                </c:pt>
                <c:pt idx="21">
                  <c:v>3.7554464923644928</c:v>
                </c:pt>
                <c:pt idx="22">
                  <c:v>3.4363283067771979</c:v>
                </c:pt>
                <c:pt idx="23">
                  <c:v>3.2800593072681292</c:v>
                </c:pt>
                <c:pt idx="24">
                  <c:v>3.3614253074535889</c:v>
                </c:pt>
                <c:pt idx="25">
                  <c:v>3.3081046771154901</c:v>
                </c:pt>
              </c:numCache>
            </c:numRef>
          </c:val>
        </c:ser>
        <c:ser>
          <c:idx val="5"/>
          <c:order val="5"/>
          <c:tx>
            <c:strRef>
              <c:f>'1) Total'!$T$12</c:f>
              <c:strCache>
                <c:ptCount val="1"/>
                <c:pt idx="0">
                  <c:v>SF6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Total'!$AA$12:$BE$12</c:f>
              <c:numCache>
                <c:formatCode>#,##0.0_ </c:formatCode>
                <c:ptCount val="26"/>
                <c:pt idx="0">
                  <c:v>12.850069876123966</c:v>
                </c:pt>
                <c:pt idx="1">
                  <c:v>14.206042348977288</c:v>
                </c:pt>
                <c:pt idx="2">
                  <c:v>15.635824676234234</c:v>
                </c:pt>
                <c:pt idx="3">
                  <c:v>15.701970570462503</c:v>
                </c:pt>
                <c:pt idx="4">
                  <c:v>15.019955788766001</c:v>
                </c:pt>
                <c:pt idx="5">
                  <c:v>16.447524694550538</c:v>
                </c:pt>
                <c:pt idx="6">
                  <c:v>17.022187764473411</c:v>
                </c:pt>
                <c:pt idx="7">
                  <c:v>14.510540478356033</c:v>
                </c:pt>
                <c:pt idx="8">
                  <c:v>13.224101247799888</c:v>
                </c:pt>
                <c:pt idx="9">
                  <c:v>9.1766166900014632</c:v>
                </c:pt>
                <c:pt idx="10">
                  <c:v>7.0313589307549007</c:v>
                </c:pt>
                <c:pt idx="11">
                  <c:v>6.0660167800018465</c:v>
                </c:pt>
                <c:pt idx="12">
                  <c:v>5.7354807991064209</c:v>
                </c:pt>
                <c:pt idx="13">
                  <c:v>5.4063108216924833</c:v>
                </c:pt>
                <c:pt idx="14">
                  <c:v>5.2587023289238077</c:v>
                </c:pt>
                <c:pt idx="15">
                  <c:v>5.0530064154062853</c:v>
                </c:pt>
                <c:pt idx="16">
                  <c:v>5.2289023176758471</c:v>
                </c:pt>
                <c:pt idx="17">
                  <c:v>4.733451609827128</c:v>
                </c:pt>
                <c:pt idx="18">
                  <c:v>4.1771687224711584</c:v>
                </c:pt>
                <c:pt idx="19">
                  <c:v>2.4466334261602305</c:v>
                </c:pt>
                <c:pt idx="20">
                  <c:v>2.4238716471637818</c:v>
                </c:pt>
                <c:pt idx="21">
                  <c:v>2.247642725314186</c:v>
                </c:pt>
                <c:pt idx="22">
                  <c:v>2.2345432822934996</c:v>
                </c:pt>
                <c:pt idx="23">
                  <c:v>2.1018130508240449</c:v>
                </c:pt>
                <c:pt idx="24">
                  <c:v>2.0650671486339109</c:v>
                </c:pt>
                <c:pt idx="25">
                  <c:v>2.1218561027988936</c:v>
                </c:pt>
              </c:numCache>
            </c:numRef>
          </c:val>
        </c:ser>
        <c:ser>
          <c:idx val="6"/>
          <c:order val="6"/>
          <c:tx>
            <c:strRef>
              <c:f>'1) Total'!$T$13</c:f>
              <c:strCache>
                <c:ptCount val="1"/>
                <c:pt idx="0">
                  <c:v>NF3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'1) Total'!$AA$4:$BE$4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Total'!$AA$13:$BE$13</c:f>
              <c:numCache>
                <c:formatCode>#,##0.0_ </c:formatCode>
                <c:ptCount val="26"/>
                <c:pt idx="0">
                  <c:v>3.2888772785813876E-2</c:v>
                </c:pt>
                <c:pt idx="1">
                  <c:v>3.2888772785813876E-2</c:v>
                </c:pt>
                <c:pt idx="2">
                  <c:v>3.2888772785813876E-2</c:v>
                </c:pt>
                <c:pt idx="3">
                  <c:v>4.3851697047751832E-2</c:v>
                </c:pt>
                <c:pt idx="4">
                  <c:v>7.6740469833565708E-2</c:v>
                </c:pt>
                <c:pt idx="5">
                  <c:v>0.20281409884585214</c:v>
                </c:pt>
                <c:pt idx="6">
                  <c:v>0.19427413105106325</c:v>
                </c:pt>
                <c:pt idx="7">
                  <c:v>0.17277935042516238</c:v>
                </c:pt>
                <c:pt idx="8">
                  <c:v>0.17265466808746663</c:v>
                </c:pt>
                <c:pt idx="9">
                  <c:v>0.28258917107369835</c:v>
                </c:pt>
                <c:pt idx="10">
                  <c:v>0.18601261607893385</c:v>
                </c:pt>
                <c:pt idx="11">
                  <c:v>0.1950529104876621</c:v>
                </c:pt>
                <c:pt idx="12">
                  <c:v>0.27172283306236583</c:v>
                </c:pt>
                <c:pt idx="13">
                  <c:v>0.29913627155908129</c:v>
                </c:pt>
                <c:pt idx="14">
                  <c:v>0.36735833940564011</c:v>
                </c:pt>
                <c:pt idx="15">
                  <c:v>1.2498727115608002</c:v>
                </c:pt>
                <c:pt idx="16">
                  <c:v>1.0934337439505402</c:v>
                </c:pt>
                <c:pt idx="17">
                  <c:v>1.2101174562836103</c:v>
                </c:pt>
                <c:pt idx="18">
                  <c:v>1.1731596538669968</c:v>
                </c:pt>
                <c:pt idx="19">
                  <c:v>1.1666753975192692</c:v>
                </c:pt>
                <c:pt idx="20">
                  <c:v>1.3694614715489335</c:v>
                </c:pt>
                <c:pt idx="21">
                  <c:v>1.5612999689066398</c:v>
                </c:pt>
                <c:pt idx="22">
                  <c:v>1.255572249382888</c:v>
                </c:pt>
                <c:pt idx="23">
                  <c:v>1.3609573656739451</c:v>
                </c:pt>
                <c:pt idx="24">
                  <c:v>0.83071845856963</c:v>
                </c:pt>
                <c:pt idx="25">
                  <c:v>0.57103108219650822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39100720"/>
        <c:axId val="139103072"/>
      </c:barChart>
      <c:catAx>
        <c:axId val="13910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44724494837434176"/>
              <c:y val="0.91453366175222306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91030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103072"/>
        <c:scaling>
          <c:orientation val="minMax"/>
          <c:max val="1415"/>
          <c:min val="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（単位　百万トン</a:t>
                </a:r>
                <a:r>
                  <a:rPr lang="en-US"/>
                  <a:t>CO2 </a:t>
                </a:r>
                <a:r>
                  <a:rPr lang="ja-JP"/>
                  <a:t>換算）</a:t>
                </a:r>
              </a:p>
            </c:rich>
          </c:tx>
          <c:layout>
            <c:manualLayout>
              <c:xMode val="edge"/>
              <c:yMode val="edge"/>
              <c:x val="1.7578686056469089E-2"/>
              <c:y val="0.3085894944950063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9100720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83722978090636202"/>
          <c:y val="0.41896478849234758"/>
          <c:w val="7.3658001230411552E-2"/>
          <c:h val="0.2634587721989297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600"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40777226635217"/>
          <c:y val="0.21034536982436669"/>
          <c:w val="0.69377178073005197"/>
          <c:h val="0.69377178073005197"/>
        </c:manualLayout>
      </c:layout>
      <c:doughnutChart>
        <c:varyColors val="1"/>
        <c:ser>
          <c:idx val="1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8.8101101899707469E-3"/>
                  <c:y val="-7.63582966226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Sheet1!$E$7</c:f>
              <c:numCache>
                <c:formatCode>#,##0"万トン"</c:formatCode>
                <c:ptCount val="1"/>
                <c:pt idx="0">
                  <c:v>3120</c:v>
                </c:pt>
              </c:numCache>
            </c:numRef>
          </c:val>
        </c:ser>
        <c:ser>
          <c:idx val="0"/>
          <c:order val="1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99CC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9065293049822519E-2"/>
                  <c:y val="-0.16344606703897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19491946766566"/>
                  <c:y val="-0.15899730595349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769583868095782"/>
                  <c:y val="-4.5515511001653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7361060043705993"/>
                  <c:y val="0.13471065015551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6397585764334524"/>
                  <c:y val="-9.1155433764612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'8) CH4'!$AZ$16:$AZ$20</c:f>
              <c:numCache>
                <c:formatCode>0.0%</c:formatCode>
                <c:ptCount val="5"/>
                <c:pt idx="0">
                  <c:v>4.9700961791581767E-2</c:v>
                </c:pt>
                <c:pt idx="1">
                  <c:v>2.5341914135021945E-2</c:v>
                </c:pt>
                <c:pt idx="2">
                  <c:v>1.5552314965604362E-3</c:v>
                </c:pt>
                <c:pt idx="3" formatCode="0%">
                  <c:v>0.755042920242745</c:v>
                </c:pt>
                <c:pt idx="4" formatCode="0%">
                  <c:v>0.16835897233409081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11571681293143"/>
          <c:y val="0.17584376842762495"/>
          <c:w val="0.71702359892238143"/>
          <c:h val="0.71702359892238143"/>
        </c:manualLayout>
      </c:layout>
      <c:doughnutChart>
        <c:varyColors val="1"/>
        <c:ser>
          <c:idx val="1"/>
          <c:order val="0"/>
          <c:tx>
            <c:strRef>
              <c:f>Sheet1!$B$8</c:f>
              <c:strCache>
                <c:ptCount val="1"/>
                <c:pt idx="0">
                  <c:v>N2O</c:v>
                </c:pt>
              </c:strCache>
            </c:strRef>
          </c:tx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8.8105726872246704E-3"/>
                  <c:y val="-6.1674008810572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Sheet1!$E$8</c:f>
              <c:numCache>
                <c:formatCode>#,##0"万トン"</c:formatCode>
                <c:ptCount val="1"/>
                <c:pt idx="0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'9) N2O'!$Y$13</c:f>
              <c:strCache>
                <c:ptCount val="1"/>
                <c:pt idx="0">
                  <c:v>■シェア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99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7.7275426362902896E-2"/>
                  <c:y val="-0.175149369946892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60989512874756"/>
                  <c:y val="0.204649022396429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020343503576837"/>
                  <c:y val="0.19603047406684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486666652744044"/>
                  <c:y val="-0.11866745639095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9144033207302727E-2"/>
                  <c:y val="-0.12796917455802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30249632892809E-2"/>
                      <c:h val="4.8898678414096911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0333989784972059"/>
                  <c:y val="-0.109251985438028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'9) N2O'!$AZ$15:$AZ$18</c:f>
              <c:numCache>
                <c:formatCode>0%</c:formatCode>
                <c:ptCount val="4"/>
                <c:pt idx="0">
                  <c:v>0.28699615076883245</c:v>
                </c:pt>
                <c:pt idx="1">
                  <c:v>7.7065231638973705E-2</c:v>
                </c:pt>
                <c:pt idx="2">
                  <c:v>0.48635270183791568</c:v>
                </c:pt>
                <c:pt idx="3">
                  <c:v>0.14958591575427832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'9) N2O'!$BA$15:$BA$18</c:f>
            </c:numRef>
          </c:val>
        </c:ser>
        <c:ser>
          <c:idx val="3"/>
          <c:order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'9) N2O'!$BB$15:$BB$18</c:f>
            </c:numRef>
          </c:val>
        </c:ser>
        <c:ser>
          <c:idx val="4"/>
          <c:order val="4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'9) N2O'!$BC$15:$BC$18</c:f>
            </c:numRef>
          </c:val>
        </c:ser>
        <c:ser>
          <c:idx val="5"/>
          <c:order val="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'9) N2O'!$BD$15:$BD$18</c:f>
            </c:numRef>
          </c:val>
        </c:ser>
        <c:ser>
          <c:idx val="6"/>
          <c:order val="6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'9) N2O'!$BE$15:$BE$18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2894046529557"/>
          <c:y val="0.16101736250017001"/>
          <c:w val="0.71338033451701843"/>
          <c:h val="0.72476185830950468"/>
        </c:manualLayout>
      </c:layout>
      <c:doughnutChart>
        <c:varyColors val="1"/>
        <c:ser>
          <c:idx val="1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2.9336270348283896E-3"/>
                  <c:y val="-5.4534043549038493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atin typeface="+mn-lt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Sheet1!$E$10</c:f>
              <c:numCache>
                <c:formatCode>#,##0"万トン"</c:formatCode>
                <c:ptCount val="1"/>
                <c:pt idx="0">
                  <c:v>330</c:v>
                </c:pt>
              </c:numCache>
            </c:numRef>
          </c:val>
        </c:ser>
        <c:ser>
          <c:idx val="0"/>
          <c:order val="1"/>
          <c:tx>
            <c:strRef>
              <c:f>'10) F-gas'!$AZ$45:$AZ$48</c:f>
              <c:strCache>
                <c:ptCount val="4"/>
                <c:pt idx="0">
                  <c:v>3%</c:v>
                </c:pt>
                <c:pt idx="1">
                  <c:v>0%</c:v>
                </c:pt>
                <c:pt idx="2">
                  <c:v>50%</c:v>
                </c:pt>
                <c:pt idx="3">
                  <c:v>46%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7.3337033311364708E-2"/>
                  <c:y val="-0.183855145860071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60457641032756E-3"/>
                  <c:y val="-1.2343904773097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179044249424767E-3"/>
                  <c:y val="6.204299089479487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5769685736806452"/>
                  <c:y val="-0.162482254569023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50275533106779E-2"/>
                  <c:y val="-1.51824162863127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'10) F-gas'!$Y$45:$Y$48</c:f>
              <c:strCache>
                <c:ptCount val="4"/>
                <c:pt idx="0">
                  <c:v>PFCs製造時の漏出</c:v>
                </c:pt>
                <c:pt idx="1">
                  <c:v>金属生産</c:v>
                </c:pt>
                <c:pt idx="2">
                  <c:v>半導体・液晶製造</c:v>
                </c:pt>
                <c:pt idx="3">
                  <c:v>洗浄剤・溶剤等</c:v>
                </c:pt>
              </c:strCache>
            </c:strRef>
          </c:cat>
          <c:val>
            <c:numRef>
              <c:f>'10) F-gas'!$AZ$45:$AZ$48</c:f>
              <c:numCache>
                <c:formatCode>0%</c:formatCode>
                <c:ptCount val="4"/>
                <c:pt idx="0">
                  <c:v>3.4637658473344525E-2</c:v>
                </c:pt>
                <c:pt idx="1">
                  <c:v>0</c:v>
                </c:pt>
                <c:pt idx="2">
                  <c:v>0.50442174991402411</c:v>
                </c:pt>
                <c:pt idx="3">
                  <c:v>0.4609405916126314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1692578062198"/>
          <c:y val="0.20010644645133296"/>
          <c:w val="0.72559333320253938"/>
          <c:h val="0.73716953466062329"/>
        </c:manualLayout>
      </c:layout>
      <c:doughnutChart>
        <c:varyColors val="1"/>
        <c:ser>
          <c:idx val="1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4.1856011159136326E-5"/>
                  <c:y val="-4.8957227594932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Sheet1!$E$11</c:f>
              <c:numCache>
                <c:formatCode>#,##0"万トン"</c:formatCode>
                <c:ptCount val="1"/>
                <c:pt idx="0">
                  <c:v>210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4.8328650548637364E-3"/>
                  <c:y val="-0.1927386688604222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35376414952535"/>
                  <c:y val="-0.164464740414910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904841190005438E-3"/>
                  <c:y val="1.010023000856236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11286089238845E-3"/>
                  <c:y val="-3.75535147658781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23993201290367E-2"/>
                  <c:y val="-3.44287561069791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502755331067804E-2"/>
                  <c:y val="-1.51824162863128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'10) F-gas'!$Y$50:$Y$54</c:f>
              <c:strCache>
                <c:ptCount val="5"/>
                <c:pt idx="0">
                  <c:v>SF6製造時の漏出</c:v>
                </c:pt>
                <c:pt idx="1">
                  <c:v>金属生産</c:v>
                </c:pt>
                <c:pt idx="2">
                  <c:v>半導体・液晶製造</c:v>
                </c:pt>
                <c:pt idx="3">
                  <c:v>電気絶縁ガス使用機器</c:v>
                </c:pt>
                <c:pt idx="4">
                  <c:v>粒子加速器等</c:v>
                </c:pt>
              </c:strCache>
            </c:strRef>
          </c:cat>
          <c:val>
            <c:numRef>
              <c:f>'10) F-gas'!$AZ$50:$AZ$54</c:f>
              <c:numCache>
                <c:formatCode>0%</c:formatCode>
                <c:ptCount val="5"/>
                <c:pt idx="0" formatCode="0.0%">
                  <c:v>2.4714211265706259E-2</c:v>
                </c:pt>
                <c:pt idx="1">
                  <c:v>0.10745309245959245</c:v>
                </c:pt>
                <c:pt idx="2">
                  <c:v>0.17683888119567259</c:v>
                </c:pt>
                <c:pt idx="3">
                  <c:v>0.28752927912678555</c:v>
                </c:pt>
                <c:pt idx="4">
                  <c:v>0.40346453595224319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4591108277767"/>
          <c:y val="0.12004531058452729"/>
          <c:w val="0.79641585088603184"/>
          <c:h val="0.78265871107939855"/>
        </c:manualLayout>
      </c:layout>
      <c:doughnutChart>
        <c:varyColors val="1"/>
        <c:ser>
          <c:idx val="1"/>
          <c:order val="0"/>
          <c:tx>
            <c:strRef>
              <c:f>Sheet1!$B$12</c:f>
              <c:strCache>
                <c:ptCount val="1"/>
                <c:pt idx="0">
                  <c:v>NF3</c:v>
                </c:pt>
              </c:strCache>
            </c:strRef>
          </c:tx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2.9175790801769645E-3"/>
                  <c:y val="-8.77953727802232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Sheet1!$E$12</c:f>
              <c:numCache>
                <c:formatCode>#,##0"万トン"</c:formatCode>
                <c:ptCount val="1"/>
                <c:pt idx="0">
                  <c:v>60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-2.0423048869438368E-2"/>
                  <c:y val="-2.83687943262411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527352297592995E-3"/>
                  <c:y val="-0.1560283687943262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'10) F-gas'!$Y$56:$Y$57</c:f>
              <c:strCache>
                <c:ptCount val="2"/>
                <c:pt idx="0">
                  <c:v>NF3 製造時の漏出</c:v>
                </c:pt>
                <c:pt idx="1">
                  <c:v>半導体・液晶製造</c:v>
                </c:pt>
              </c:strCache>
            </c:strRef>
          </c:cat>
          <c:val>
            <c:numRef>
              <c:f>'10) F-gas'!$AZ$56:$AZ$57</c:f>
              <c:numCache>
                <c:formatCode>0%</c:formatCode>
                <c:ptCount val="2"/>
                <c:pt idx="0">
                  <c:v>0.70784237951674778</c:v>
                </c:pt>
                <c:pt idx="1">
                  <c:v>0.29215762048325217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45600069222118"/>
          <c:y val="0.15727393050227695"/>
          <c:w val="0.81053122205878114"/>
          <c:h val="0.78801646589048169"/>
        </c:manualLayout>
      </c:layout>
      <c:doughnutChart>
        <c:varyColors val="1"/>
        <c:ser>
          <c:idx val="1"/>
          <c:order val="0"/>
          <c:dPt>
            <c:idx val="0"/>
            <c:bubble3D val="0"/>
            <c:spPr>
              <a:noFill/>
              <a:ln>
                <a:noFill/>
              </a:ln>
            </c:spPr>
          </c:dPt>
          <c:dLbls>
            <c:dLbl>
              <c:idx val="0"/>
              <c:layout>
                <c:manualLayout>
                  <c:x val="-2.9244043550873881E-3"/>
                  <c:y val="-8.3565194084550959E-2"/>
                </c:manualLayout>
              </c:layout>
              <c:numFmt formatCode="#,##0&quot;万トン&quot;" sourceLinked="0"/>
              <c:spPr/>
              <c:txPr>
                <a:bodyPr rot="0" vert="horz" anchor="t" anchorCtr="0"/>
                <a:lstStyle/>
                <a:p>
                  <a:pPr>
                    <a:defRPr sz="12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t" anchorCtr="0"/>
              <a:lstStyle/>
              <a:p>
                <a:pPr>
                  <a:defRPr sz="120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Sheet1!$E$9</c:f>
              <c:numCache>
                <c:formatCode>#,##0"万トン"</c:formatCode>
                <c:ptCount val="1"/>
                <c:pt idx="0">
                  <c:v>3940</c:v>
                </c:pt>
              </c:numCache>
            </c:numRef>
          </c:val>
        </c:ser>
        <c:ser>
          <c:idx val="0"/>
          <c:order val="1"/>
          <c:tx>
            <c:strRef>
              <c:f>'10) F-gas'!$Y$35:$Y$43</c:f>
              <c:strCache>
                <c:ptCount val="9"/>
                <c:pt idx="0">
                  <c:v>HCFC22製造時の副生HFC23</c:v>
                </c:pt>
                <c:pt idx="1">
                  <c:v>HFCs製造時の漏出</c:v>
                </c:pt>
                <c:pt idx="2">
                  <c:v>金属生産</c:v>
                </c:pt>
                <c:pt idx="3">
                  <c:v>半導体・液晶製造</c:v>
                </c:pt>
                <c:pt idx="4">
                  <c:v>冷媒</c:v>
                </c:pt>
                <c:pt idx="5">
                  <c:v>発泡</c:v>
                </c:pt>
                <c:pt idx="6">
                  <c:v>消火剤</c:v>
                </c:pt>
                <c:pt idx="7">
                  <c:v>エアゾール・MDI</c:v>
                </c:pt>
                <c:pt idx="8">
                  <c:v>洗浄剤・溶剤等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5.4341951170379082E-3"/>
                  <c:y val="-0.1960456093119011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2849226611952095"/>
                  <c:y val="-0.2131800956981098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70902935645455"/>
                  <c:y val="-0.125399364274968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8577900839318163"/>
                  <c:y val="-3.99062296700092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642467768451974E-2"/>
                  <c:y val="-2.4325773380891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0262701092239291"/>
                  <c:y val="1.78749716385722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37005589685904644"/>
                  <c:y val="-4.01635372501513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38304711180642231"/>
                  <c:y val="-0.125934584562701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7499258407651989"/>
                  <c:y val="-0.204629254663303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'10) F-gas'!$Y$35:$Y$43</c:f>
              <c:strCache>
                <c:ptCount val="9"/>
                <c:pt idx="0">
                  <c:v>HCFC22製造時の副生HFC23</c:v>
                </c:pt>
                <c:pt idx="1">
                  <c:v>HFCs製造時の漏出</c:v>
                </c:pt>
                <c:pt idx="2">
                  <c:v>金属生産</c:v>
                </c:pt>
                <c:pt idx="3">
                  <c:v>半導体・液晶製造</c:v>
                </c:pt>
                <c:pt idx="4">
                  <c:v>冷媒</c:v>
                </c:pt>
                <c:pt idx="5">
                  <c:v>発泡</c:v>
                </c:pt>
                <c:pt idx="6">
                  <c:v>消火剤</c:v>
                </c:pt>
                <c:pt idx="7">
                  <c:v>エアゾール・MDI</c:v>
                </c:pt>
                <c:pt idx="8">
                  <c:v>洗浄剤・溶剤等</c:v>
                </c:pt>
              </c:strCache>
            </c:strRef>
          </c:cat>
          <c:val>
            <c:numRef>
              <c:f>'10) F-gas'!$AZ$35:$AZ$43</c:f>
              <c:numCache>
                <c:formatCode>0.0%</c:formatCode>
                <c:ptCount val="9"/>
                <c:pt idx="0">
                  <c:v>7.5063656784303491E-4</c:v>
                </c:pt>
                <c:pt idx="1">
                  <c:v>2.1043731074141285E-3</c:v>
                </c:pt>
                <c:pt idx="2" formatCode="0.000%">
                  <c:v>2.1758316730044729E-5</c:v>
                </c:pt>
                <c:pt idx="3">
                  <c:v>2.9166690452559875E-3</c:v>
                </c:pt>
                <c:pt idx="4" formatCode="0%">
                  <c:v>0.91467400569004464</c:v>
                </c:pt>
                <c:pt idx="5" formatCode="0%">
                  <c:v>6.2987499916130771E-2</c:v>
                </c:pt>
                <c:pt idx="6" formatCode="0.00%">
                  <c:v>2.3782303515346013E-4</c:v>
                </c:pt>
                <c:pt idx="7" formatCode="0%">
                  <c:v>1.3695174568484758E-2</c:v>
                </c:pt>
                <c:pt idx="8">
                  <c:v>2.6120597529432246E-3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6449569830137"/>
          <c:y val="0.13689416626527892"/>
          <c:w val="0.71384433398004166"/>
          <c:h val="0.86264045662801714"/>
        </c:manualLayout>
      </c:layout>
      <c:doughnutChart>
        <c:varyColors val="1"/>
        <c:ser>
          <c:idx val="1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0"/>
                  <c:y val="-3.7710427712710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65000"/>
                      <a:lumOff val="3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Sheet1!$E$2</c:f>
              <c:numCache>
                <c:formatCode>##"億"#,###"万トン"</c:formatCode>
                <c:ptCount val="1"/>
                <c:pt idx="0">
                  <c:v>132100</c:v>
                </c:pt>
              </c:numCache>
            </c:numRef>
          </c:val>
        </c:ser>
        <c:ser>
          <c:idx val="0"/>
          <c:order val="1"/>
          <c:tx>
            <c:strRef>
              <c:f>Sheet1!$B$2</c:f>
              <c:strCache>
                <c:ptCount val="1"/>
                <c:pt idx="0">
                  <c:v>合計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1103382856564492"/>
                  <c:y val="-9.06282618013079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584669625322801"/>
                  <c:y val="-0.14473288137732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48237998001879E-3"/>
                  <c:y val="-0.20345221149759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7889378024999623"/>
                  <c:y val="-0.197383531592478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6281030193474486"/>
                  <c:y val="-0.128296264564655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6729790117201335"/>
                  <c:y val="-6.10298249738045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0555555555555555"/>
                  <c:y val="-0.190937335107026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9999999999999993"/>
                  <c:y val="-0.104021425503992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65000"/>
                      <a:lumOff val="3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'1) Total'!$BG$22:$BG$28</c:f>
              <c:strCache>
                <c:ptCount val="7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  <c:pt idx="4">
                  <c:v>PFCs</c:v>
                </c:pt>
                <c:pt idx="5">
                  <c:v>SF6</c:v>
                </c:pt>
                <c:pt idx="6">
                  <c:v>NF3</c:v>
                </c:pt>
              </c:strCache>
            </c:strRef>
          </c:cat>
          <c:val>
            <c:numRef>
              <c:f>'1) Total'!$BH$22:$BH$28</c:f>
              <c:numCache>
                <c:formatCode>0.0%</c:formatCode>
                <c:ptCount val="7"/>
                <c:pt idx="0">
                  <c:v>0.9261746844414338</c:v>
                </c:pt>
                <c:pt idx="1">
                  <c:v>2.3596098510224855E-2</c:v>
                </c:pt>
                <c:pt idx="2">
                  <c:v>1.583330106864133E-2</c:v>
                </c:pt>
                <c:pt idx="3">
                  <c:v>2.9852869983580502E-2</c:v>
                </c:pt>
                <c:pt idx="4">
                  <c:v>2.5043979484464622E-3</c:v>
                </c:pt>
                <c:pt idx="5">
                  <c:v>1.6063494325039575E-3</c:v>
                </c:pt>
                <c:pt idx="6" formatCode="0.00%">
                  <c:v>4.3229861516929632E-4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1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各種温室効果ガス（エネルギー起源</a:t>
            </a:r>
            <a:r>
              <a:rPr lang="en-US"/>
              <a:t>CO2</a:t>
            </a:r>
            <a:r>
              <a:rPr lang="ja-JP"/>
              <a:t>以外）の排出量</a:t>
            </a:r>
          </a:p>
        </c:rich>
      </c:tx>
      <c:layout>
        <c:manualLayout>
          <c:xMode val="edge"/>
          <c:yMode val="edge"/>
          <c:x val="0.25104679099330673"/>
          <c:y val="1.0769229682088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5057935689205E-2"/>
          <c:y val="9.0424359941009488E-2"/>
          <c:w val="0.64465951610535244"/>
          <c:h val="0.75440474920202416"/>
        </c:manualLayout>
      </c:layout>
      <c:lineChart>
        <c:grouping val="standard"/>
        <c:varyColors val="0"/>
        <c:ser>
          <c:idx val="0"/>
          <c:order val="0"/>
          <c:tx>
            <c:strRef>
              <c:f>'1) Total'!$BG$7</c:f>
              <c:strCache>
                <c:ptCount val="1"/>
                <c:pt idx="0">
                  <c:v>非エネルギー起源CO2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6.878586731464794E-3"/>
                  <c:y val="1.48123105995207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7862597041032838E-2"/>
                  <c:y val="-2.21226402813031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4665253664848844E-2"/>
                  <c:y val="-3.589743227362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2381290018402999E-2"/>
                  <c:y val="-3.547556678017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Total'!$AA$7:$BE$7</c:f>
              <c:numCache>
                <c:formatCode>#,##0.0_ </c:formatCode>
                <c:ptCount val="26"/>
                <c:pt idx="0">
                  <c:v>89.152580693771441</c:v>
                </c:pt>
                <c:pt idx="1">
                  <c:v>90.435909249576625</c:v>
                </c:pt>
                <c:pt idx="2">
                  <c:v>92.155371193279095</c:v>
                </c:pt>
                <c:pt idx="3">
                  <c:v>89.888456751888199</c:v>
                </c:pt>
                <c:pt idx="4">
                  <c:v>94.749185955249928</c:v>
                </c:pt>
                <c:pt idx="5">
                  <c:v>95.845347418079669</c:v>
                </c:pt>
                <c:pt idx="6">
                  <c:v>96.892820556123979</c:v>
                </c:pt>
                <c:pt idx="7">
                  <c:v>95.889166688310354</c:v>
                </c:pt>
                <c:pt idx="8">
                  <c:v>90.147491191588657</c:v>
                </c:pt>
                <c:pt idx="9">
                  <c:v>90.249096742620537</c:v>
                </c:pt>
                <c:pt idx="10">
                  <c:v>92.210031762256605</c:v>
                </c:pt>
                <c:pt idx="11">
                  <c:v>90.3892807925602</c:v>
                </c:pt>
                <c:pt idx="12">
                  <c:v>87.893863805103209</c:v>
                </c:pt>
                <c:pt idx="13">
                  <c:v>87.841256825277966</c:v>
                </c:pt>
                <c:pt idx="14">
                  <c:v>86.82093230993199</c:v>
                </c:pt>
                <c:pt idx="15">
                  <c:v>86.922774248259387</c:v>
                </c:pt>
                <c:pt idx="16">
                  <c:v>85.260757819245782</c:v>
                </c:pt>
                <c:pt idx="17">
                  <c:v>85.202546187548663</c:v>
                </c:pt>
                <c:pt idx="18">
                  <c:v>82.254159554990011</c:v>
                </c:pt>
                <c:pt idx="19">
                  <c:v>72.674132138146462</c:v>
                </c:pt>
                <c:pt idx="20">
                  <c:v>74.258904416465469</c:v>
                </c:pt>
                <c:pt idx="21">
                  <c:v>73.503372612144048</c:v>
                </c:pt>
                <c:pt idx="22">
                  <c:v>75.516793736360071</c:v>
                </c:pt>
                <c:pt idx="23">
                  <c:v>76.592814188651744</c:v>
                </c:pt>
                <c:pt idx="24">
                  <c:v>76.149816500331056</c:v>
                </c:pt>
                <c:pt idx="25">
                  <c:v>74.98319055357311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'1) Total'!$W$8</c:f>
              <c:strCache>
                <c:ptCount val="1"/>
                <c:pt idx="0">
                  <c:v>メタン（CH4）</c:v>
                </c:pt>
              </c:strCache>
            </c:strRef>
          </c:tx>
          <c:dLbls>
            <c:dLbl>
              <c:idx val="0"/>
              <c:layout>
                <c:manualLayout>
                  <c:x val="-2.9085577864943015E-3"/>
                  <c:y val="-2.9559132893283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760946692055435E-2"/>
                  <c:y val="-3.685874855049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9732202931879075E-2"/>
                  <c:y val="2.692307420522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1705423225066984E-2"/>
                  <c:y val="2.692307420522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Total'!$AA$8:$BE$8</c:f>
              <c:numCache>
                <c:formatCode>#,##0.0_ </c:formatCode>
                <c:ptCount val="26"/>
                <c:pt idx="0">
                  <c:v>44.059335655578849</c:v>
                </c:pt>
                <c:pt idx="1">
                  <c:v>42.820816969596677</c:v>
                </c:pt>
                <c:pt idx="2">
                  <c:v>43.64357999123667</c:v>
                </c:pt>
                <c:pt idx="3">
                  <c:v>39.554941475345139</c:v>
                </c:pt>
                <c:pt idx="4">
                  <c:v>42.947134591201895</c:v>
                </c:pt>
                <c:pt idx="5">
                  <c:v>41.47515616471884</c:v>
                </c:pt>
                <c:pt idx="6">
                  <c:v>40.249471512519378</c:v>
                </c:pt>
                <c:pt idx="7">
                  <c:v>39.523939126746555</c:v>
                </c:pt>
                <c:pt idx="8">
                  <c:v>37.667232518772785</c:v>
                </c:pt>
                <c:pt idx="9">
                  <c:v>37.529814592719859</c:v>
                </c:pt>
                <c:pt idx="10">
                  <c:v>37.50943374337735</c:v>
                </c:pt>
                <c:pt idx="11">
                  <c:v>36.448122891179011</c:v>
                </c:pt>
                <c:pt idx="12">
                  <c:v>35.774184176757537</c:v>
                </c:pt>
                <c:pt idx="13">
                  <c:v>34.303728158350189</c:v>
                </c:pt>
                <c:pt idx="14">
                  <c:v>35.326141340031043</c:v>
                </c:pt>
                <c:pt idx="15">
                  <c:v>35.117701632252214</c:v>
                </c:pt>
                <c:pt idx="16">
                  <c:v>34.605088716054723</c:v>
                </c:pt>
                <c:pt idx="17">
                  <c:v>34.829768573654327</c:v>
                </c:pt>
                <c:pt idx="18">
                  <c:v>34.570883748717634</c:v>
                </c:pt>
                <c:pt idx="19">
                  <c:v>33.662178073888981</c:v>
                </c:pt>
                <c:pt idx="20">
                  <c:v>34.72433057604043</c:v>
                </c:pt>
                <c:pt idx="21">
                  <c:v>33.715060369747619</c:v>
                </c:pt>
                <c:pt idx="22">
                  <c:v>32.862177434159321</c:v>
                </c:pt>
                <c:pt idx="23">
                  <c:v>32.557523042511193</c:v>
                </c:pt>
                <c:pt idx="24">
                  <c:v>31.942513773441693</c:v>
                </c:pt>
                <c:pt idx="25">
                  <c:v>31.168514529319971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'1) Total'!$W$9</c:f>
              <c:strCache>
                <c:ptCount val="1"/>
                <c:pt idx="0">
                  <c:v>一酸化二窒素（N2O）</c:v>
                </c:pt>
              </c:strCache>
            </c:strRef>
          </c:tx>
          <c:dLbls>
            <c:dLbl>
              <c:idx val="0"/>
              <c:layout>
                <c:manualLayout>
                  <c:x val="-7.2344481097683976E-3"/>
                  <c:y val="-2.7215906802351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282164047070611E-2"/>
                  <c:y val="-2.5128202591540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9732202931879075E-2"/>
                  <c:y val="3.4102560659947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9732202931879075E-2"/>
                  <c:y val="3.4102560659947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Total'!$AA$9:$BE$9</c:f>
              <c:numCache>
                <c:formatCode>#,##0.0_ </c:formatCode>
                <c:ptCount val="26"/>
                <c:pt idx="0">
                  <c:v>30.812405819247587</c:v>
                </c:pt>
                <c:pt idx="1">
                  <c:v>30.511376867871171</c:v>
                </c:pt>
                <c:pt idx="2">
                  <c:v>30.649101793735515</c:v>
                </c:pt>
                <c:pt idx="3">
                  <c:v>30.541591781676019</c:v>
                </c:pt>
                <c:pt idx="4">
                  <c:v>31.848679476135246</c:v>
                </c:pt>
                <c:pt idx="5">
                  <c:v>32.150303518909709</c:v>
                </c:pt>
                <c:pt idx="6">
                  <c:v>33.269565304791705</c:v>
                </c:pt>
                <c:pt idx="7">
                  <c:v>34.066595948959666</c:v>
                </c:pt>
                <c:pt idx="8">
                  <c:v>32.50913575960432</c:v>
                </c:pt>
                <c:pt idx="9">
                  <c:v>26.427525761738501</c:v>
                </c:pt>
                <c:pt idx="10">
                  <c:v>28.999207062841016</c:v>
                </c:pt>
                <c:pt idx="11">
                  <c:v>25.481026929007289</c:v>
                </c:pt>
                <c:pt idx="12">
                  <c:v>25.017413328268944</c:v>
                </c:pt>
                <c:pt idx="13">
                  <c:v>24.863108261397336</c:v>
                </c:pt>
                <c:pt idx="14">
                  <c:v>24.896027159059869</c:v>
                </c:pt>
                <c:pt idx="15">
                  <c:v>24.517024556702406</c:v>
                </c:pt>
                <c:pt idx="16">
                  <c:v>24.54068459207075</c:v>
                </c:pt>
                <c:pt idx="17">
                  <c:v>23.975764352066093</c:v>
                </c:pt>
                <c:pt idx="18">
                  <c:v>23.093145033406628</c:v>
                </c:pt>
                <c:pt idx="19">
                  <c:v>22.627855108520489</c:v>
                </c:pt>
                <c:pt idx="20">
                  <c:v>22.308986924307881</c:v>
                </c:pt>
                <c:pt idx="21">
                  <c:v>21.846329192034275</c:v>
                </c:pt>
                <c:pt idx="22">
                  <c:v>21.477721038486159</c:v>
                </c:pt>
                <c:pt idx="23">
                  <c:v>21.532978390762242</c:v>
                </c:pt>
                <c:pt idx="24">
                  <c:v>21.098417084492933</c:v>
                </c:pt>
                <c:pt idx="25">
                  <c:v>20.914494580161083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'1) Total'!$W$10</c:f>
              <c:strCache>
                <c:ptCount val="1"/>
                <c:pt idx="0">
                  <c:v>ハイドロフルオロカーボン類
（HFCs）</c:v>
                </c:pt>
              </c:strCache>
            </c:strRef>
          </c:tx>
          <c:dLbls>
            <c:dLbl>
              <c:idx val="0"/>
              <c:layout>
                <c:manualLayout>
                  <c:x val="-7.3226548140881732E-3"/>
                  <c:y val="-1.723518915959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188406911279304E-2"/>
                  <c:y val="-1.7235189159593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2692033371660935E-2"/>
                  <c:y val="-5.0256405183080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2692033371660935E-2"/>
                  <c:y val="-4.30769187283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Total'!$AA$10:$BE$10</c:f>
              <c:numCache>
                <c:formatCode>#,##0.0_ </c:formatCode>
                <c:ptCount val="26"/>
                <c:pt idx="0">
                  <c:v>15.9323098610065</c:v>
                </c:pt>
                <c:pt idx="1">
                  <c:v>17.349612944863189</c:v>
                </c:pt>
                <c:pt idx="2">
                  <c:v>17.76722403564693</c:v>
                </c:pt>
                <c:pt idx="3">
                  <c:v>18.129158284890007</c:v>
                </c:pt>
                <c:pt idx="4">
                  <c:v>21.051895213035113</c:v>
                </c:pt>
                <c:pt idx="5">
                  <c:v>25.213125254391045</c:v>
                </c:pt>
                <c:pt idx="6">
                  <c:v>24.597864156849216</c:v>
                </c:pt>
                <c:pt idx="7">
                  <c:v>24.436526451397135</c:v>
                </c:pt>
                <c:pt idx="8">
                  <c:v>23.741879420183373</c:v>
                </c:pt>
                <c:pt idx="9">
                  <c:v>24.368058543524491</c:v>
                </c:pt>
                <c:pt idx="10">
                  <c:v>22.851863687079661</c:v>
                </c:pt>
                <c:pt idx="11">
                  <c:v>19.462338367101939</c:v>
                </c:pt>
                <c:pt idx="12">
                  <c:v>16.236285834572243</c:v>
                </c:pt>
                <c:pt idx="13">
                  <c:v>16.228322231453742</c:v>
                </c:pt>
                <c:pt idx="14">
                  <c:v>12.420512412123925</c:v>
                </c:pt>
                <c:pt idx="15">
                  <c:v>12.781737507538269</c:v>
                </c:pt>
                <c:pt idx="16">
                  <c:v>14.626957148276901</c:v>
                </c:pt>
                <c:pt idx="17">
                  <c:v>16.707068277920666</c:v>
                </c:pt>
                <c:pt idx="18">
                  <c:v>19.284821797595242</c:v>
                </c:pt>
                <c:pt idx="19">
                  <c:v>20.937109292722468</c:v>
                </c:pt>
                <c:pt idx="20">
                  <c:v>23.304969084226251</c:v>
                </c:pt>
                <c:pt idx="21">
                  <c:v>26.071197027762725</c:v>
                </c:pt>
                <c:pt idx="22">
                  <c:v>29.3536036110239</c:v>
                </c:pt>
                <c:pt idx="23">
                  <c:v>32.092990617395806</c:v>
                </c:pt>
                <c:pt idx="24">
                  <c:v>35.784933991304158</c:v>
                </c:pt>
                <c:pt idx="25">
                  <c:v>39.433197459399068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'1) Total'!$W$11</c:f>
              <c:strCache>
                <c:ptCount val="1"/>
                <c:pt idx="0">
                  <c:v>パーフルオロカーボン類
（PFCs）</c:v>
                </c:pt>
              </c:strCache>
            </c:strRef>
          </c:tx>
          <c:dLbls>
            <c:dLbl>
              <c:idx val="0"/>
              <c:layout>
                <c:manualLayout>
                  <c:x val="-5.1508459716977833E-3"/>
                  <c:y val="6.61938514564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968290194516795E-2"/>
                  <c:y val="-1.0769229682088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874559278528512E-2"/>
                  <c:y val="-6.102563486516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874559278528512E-2"/>
                  <c:y val="-3.589743227362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Total'!$AA$11:$BE$11</c:f>
              <c:numCache>
                <c:formatCode>#,##0.0_ </c:formatCode>
                <c:ptCount val="26"/>
                <c:pt idx="0">
                  <c:v>6.5392993330603124</c:v>
                </c:pt>
                <c:pt idx="1">
                  <c:v>7.5069220881606293</c:v>
                </c:pt>
                <c:pt idx="2">
                  <c:v>7.6172931076973525</c:v>
                </c:pt>
                <c:pt idx="3">
                  <c:v>10.942797023893531</c:v>
                </c:pt>
                <c:pt idx="4">
                  <c:v>13.443461837094947</c:v>
                </c:pt>
                <c:pt idx="5">
                  <c:v>17.609918599177117</c:v>
                </c:pt>
                <c:pt idx="6">
                  <c:v>18.258177043160494</c:v>
                </c:pt>
                <c:pt idx="7">
                  <c:v>19.984282883097684</c:v>
                </c:pt>
                <c:pt idx="8">
                  <c:v>16.568476128945992</c:v>
                </c:pt>
                <c:pt idx="9">
                  <c:v>13.118064707488832</c:v>
                </c:pt>
                <c:pt idx="10">
                  <c:v>11.873109881357884</c:v>
                </c:pt>
                <c:pt idx="11">
                  <c:v>9.8784684342627678</c:v>
                </c:pt>
                <c:pt idx="12">
                  <c:v>9.1994397103048353</c:v>
                </c:pt>
                <c:pt idx="13">
                  <c:v>8.8542056268787857</c:v>
                </c:pt>
                <c:pt idx="14">
                  <c:v>9.216640483583598</c:v>
                </c:pt>
                <c:pt idx="15">
                  <c:v>8.6233516588427417</c:v>
                </c:pt>
                <c:pt idx="16">
                  <c:v>8.9987757459274516</c:v>
                </c:pt>
                <c:pt idx="17">
                  <c:v>7.9168495857216747</c:v>
                </c:pt>
                <c:pt idx="18">
                  <c:v>5.7434047787878875</c:v>
                </c:pt>
                <c:pt idx="19">
                  <c:v>4.0468721450282388</c:v>
                </c:pt>
                <c:pt idx="20">
                  <c:v>4.2495437036642674</c:v>
                </c:pt>
                <c:pt idx="21">
                  <c:v>3.7554464923644928</c:v>
                </c:pt>
                <c:pt idx="22">
                  <c:v>3.4363283067771979</c:v>
                </c:pt>
                <c:pt idx="23">
                  <c:v>3.2800593072681292</c:v>
                </c:pt>
                <c:pt idx="24">
                  <c:v>3.3614253074535889</c:v>
                </c:pt>
                <c:pt idx="25">
                  <c:v>3.3081046771154901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'1) Total'!$W$12</c:f>
              <c:strCache>
                <c:ptCount val="1"/>
                <c:pt idx="0">
                  <c:v>六ふっ化硫黄（SF6）</c:v>
                </c:pt>
              </c:strCache>
            </c:strRef>
          </c:tx>
          <c:dLbls>
            <c:dLbl>
              <c:idx val="0"/>
              <c:layout>
                <c:manualLayout>
                  <c:x val="-4.1206767773582301E-3"/>
                  <c:y val="9.2671392038974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8304647967012106E-2"/>
                  <c:y val="-7.1794864547257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874559278528512E-2"/>
                  <c:y val="-4.30769187283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1.2825931905721399E-2"/>
                  <c:y val="-1.2564101295770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Total'!$AA$12:$BE$12</c:f>
              <c:numCache>
                <c:formatCode>#,##0.0_ </c:formatCode>
                <c:ptCount val="26"/>
                <c:pt idx="0">
                  <c:v>12.850069876123966</c:v>
                </c:pt>
                <c:pt idx="1">
                  <c:v>14.206042348977288</c:v>
                </c:pt>
                <c:pt idx="2">
                  <c:v>15.635824676234234</c:v>
                </c:pt>
                <c:pt idx="3">
                  <c:v>15.701970570462503</c:v>
                </c:pt>
                <c:pt idx="4">
                  <c:v>15.019955788766001</c:v>
                </c:pt>
                <c:pt idx="5">
                  <c:v>16.447524694550538</c:v>
                </c:pt>
                <c:pt idx="6">
                  <c:v>17.022187764473411</c:v>
                </c:pt>
                <c:pt idx="7">
                  <c:v>14.510540478356033</c:v>
                </c:pt>
                <c:pt idx="8">
                  <c:v>13.224101247799888</c:v>
                </c:pt>
                <c:pt idx="9">
                  <c:v>9.1766166900014632</c:v>
                </c:pt>
                <c:pt idx="10">
                  <c:v>7.0313589307549007</c:v>
                </c:pt>
                <c:pt idx="11">
                  <c:v>6.0660167800018465</c:v>
                </c:pt>
                <c:pt idx="12">
                  <c:v>5.7354807991064209</c:v>
                </c:pt>
                <c:pt idx="13">
                  <c:v>5.4063108216924833</c:v>
                </c:pt>
                <c:pt idx="14">
                  <c:v>5.2587023289238077</c:v>
                </c:pt>
                <c:pt idx="15">
                  <c:v>5.0530064154062853</c:v>
                </c:pt>
                <c:pt idx="16">
                  <c:v>5.2289023176758471</c:v>
                </c:pt>
                <c:pt idx="17">
                  <c:v>4.733451609827128</c:v>
                </c:pt>
                <c:pt idx="18">
                  <c:v>4.1771687224711584</c:v>
                </c:pt>
                <c:pt idx="19">
                  <c:v>2.4466334261602305</c:v>
                </c:pt>
                <c:pt idx="20">
                  <c:v>2.4238716471637818</c:v>
                </c:pt>
                <c:pt idx="21">
                  <c:v>2.247642725314186</c:v>
                </c:pt>
                <c:pt idx="22">
                  <c:v>2.2345432822934996</c:v>
                </c:pt>
                <c:pt idx="23">
                  <c:v>2.1018130508240449</c:v>
                </c:pt>
                <c:pt idx="24">
                  <c:v>2.0650671486339109</c:v>
                </c:pt>
                <c:pt idx="25">
                  <c:v>2.1218561027988936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'1) Total'!$W$13</c:f>
              <c:strCache>
                <c:ptCount val="1"/>
                <c:pt idx="0">
                  <c:v>三ふっ化窒素（NF3）</c:v>
                </c:pt>
              </c:strCache>
            </c:strRef>
          </c:tx>
          <c:spPr>
            <a:ln>
              <a:solidFill>
                <a:srgbClr val="2C4D75"/>
              </a:solidFill>
            </a:ln>
          </c:spPr>
          <c:marker>
            <c:spPr>
              <a:solidFill>
                <a:srgbClr val="2C4D75"/>
              </a:solidFill>
              <a:ln>
                <a:solidFill>
                  <a:srgbClr val="2C4D75"/>
                </a:solidFill>
              </a:ln>
            </c:spPr>
          </c:marker>
          <c:dLbls>
            <c:dLbl>
              <c:idx val="0"/>
              <c:layout>
                <c:manualLayout>
                  <c:x val="-5.1508459716977833E-3"/>
                  <c:y val="-1.4562647320410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8607545050600284E-2"/>
                  <c:y val="-1.2564101295770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874559278528512E-2"/>
                  <c:y val="-2.3333330977858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1.3812542052315352E-2"/>
                  <c:y val="1.4358972909451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'1) Total'!$AA$4:$BH$4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
（速報値）</c:v>
                </c:pt>
              </c:strCache>
            </c:strRef>
          </c:cat>
          <c:val>
            <c:numRef>
              <c:f>'1) Total'!$AA$13:$BE$13</c:f>
              <c:numCache>
                <c:formatCode>#,##0.0_ </c:formatCode>
                <c:ptCount val="26"/>
                <c:pt idx="0">
                  <c:v>3.2888772785813876E-2</c:v>
                </c:pt>
                <c:pt idx="1">
                  <c:v>3.2888772785813876E-2</c:v>
                </c:pt>
                <c:pt idx="2">
                  <c:v>3.2888772785813876E-2</c:v>
                </c:pt>
                <c:pt idx="3">
                  <c:v>4.3851697047751832E-2</c:v>
                </c:pt>
                <c:pt idx="4">
                  <c:v>7.6740469833565708E-2</c:v>
                </c:pt>
                <c:pt idx="5">
                  <c:v>0.20281409884585214</c:v>
                </c:pt>
                <c:pt idx="6">
                  <c:v>0.19427413105106325</c:v>
                </c:pt>
                <c:pt idx="7">
                  <c:v>0.17277935042516238</c:v>
                </c:pt>
                <c:pt idx="8">
                  <c:v>0.17265466808746663</c:v>
                </c:pt>
                <c:pt idx="9">
                  <c:v>0.28258917107369835</c:v>
                </c:pt>
                <c:pt idx="10">
                  <c:v>0.18601261607893385</c:v>
                </c:pt>
                <c:pt idx="11">
                  <c:v>0.1950529104876621</c:v>
                </c:pt>
                <c:pt idx="12">
                  <c:v>0.27172283306236583</c:v>
                </c:pt>
                <c:pt idx="13">
                  <c:v>0.29913627155908129</c:v>
                </c:pt>
                <c:pt idx="14">
                  <c:v>0.36735833940564011</c:v>
                </c:pt>
                <c:pt idx="15">
                  <c:v>1.2498727115608002</c:v>
                </c:pt>
                <c:pt idx="16">
                  <c:v>1.0934337439505402</c:v>
                </c:pt>
                <c:pt idx="17">
                  <c:v>1.2101174562836103</c:v>
                </c:pt>
                <c:pt idx="18">
                  <c:v>1.1731596538669968</c:v>
                </c:pt>
                <c:pt idx="19">
                  <c:v>1.1666753975192692</c:v>
                </c:pt>
                <c:pt idx="20">
                  <c:v>1.3694614715489335</c:v>
                </c:pt>
                <c:pt idx="21">
                  <c:v>1.5612999689066398</c:v>
                </c:pt>
                <c:pt idx="22">
                  <c:v>1.255572249382888</c:v>
                </c:pt>
                <c:pt idx="23">
                  <c:v>1.3609573656739451</c:v>
                </c:pt>
                <c:pt idx="24">
                  <c:v>0.83071845856963</c:v>
                </c:pt>
                <c:pt idx="25">
                  <c:v>0.57103108219650822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7776"/>
        <c:axId val="139100328"/>
      </c:lineChart>
      <c:catAx>
        <c:axId val="1391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2913072653872408"/>
              <c:y val="0.92638213947283055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9100328"/>
        <c:crossesAt val="0"/>
        <c:auto val="1"/>
        <c:lblAlgn val="ctr"/>
        <c:lblOffset val="100"/>
        <c:noMultiLvlLbl val="0"/>
      </c:catAx>
      <c:valAx>
        <c:axId val="139100328"/>
        <c:scaling>
          <c:orientation val="minMax"/>
          <c:max val="10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（百万トン</a:t>
                </a:r>
                <a:r>
                  <a:rPr lang="en-US"/>
                  <a:t>CO2</a:t>
                </a:r>
                <a:r>
                  <a:rPr lang="ja-JP"/>
                  <a:t>換算）</a:t>
                </a:r>
              </a:p>
            </c:rich>
          </c:tx>
          <c:layout>
            <c:manualLayout>
              <c:xMode val="edge"/>
              <c:yMode val="edge"/>
              <c:x val="4.9454678555291955E-3"/>
              <c:y val="0.35482341428723657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crossAx val="13910777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76232517939304556"/>
          <c:y val="0.19718812869088143"/>
          <c:w val="0.23680288455556725"/>
          <c:h val="0.5864148004830606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600"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'2) 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3464"/>
        <c:axId val="139101896"/>
      </c:lineChart>
      <c:catAx>
        <c:axId val="139103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3910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01896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3910346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部門別 </a:t>
            </a:r>
            <a:r>
              <a:rPr lang="en-US" altLang="ja-JP" sz="1600"/>
              <a:t>CO</a:t>
            </a:r>
            <a:r>
              <a:rPr lang="en-US" altLang="ja-JP" sz="1600" baseline="-25000"/>
              <a:t>2 </a:t>
            </a:r>
            <a:r>
              <a:rPr lang="ja-JP" altLang="en-US" sz="1600"/>
              <a:t>排出量の推移</a:t>
            </a:r>
            <a:r>
              <a:rPr lang="ja-JP" altLang="ja-JP" sz="1600" b="1" i="0" u="none" strike="noStrike" baseline="0">
                <a:effectLst/>
              </a:rPr>
              <a:t>（</a:t>
            </a:r>
            <a:r>
              <a:rPr lang="en-US" altLang="ja-JP" sz="1600" b="1" i="0" u="none" strike="noStrike" baseline="0">
                <a:effectLst/>
              </a:rPr>
              <a:t>1990-2015</a:t>
            </a:r>
            <a:r>
              <a:rPr lang="ja-JP" altLang="ja-JP" sz="1600" b="1" i="0" u="none" strike="noStrike" baseline="0">
                <a:effectLst/>
              </a:rPr>
              <a:t>年度（速報値））</a:t>
            </a:r>
            <a:endParaRPr lang="ja-JP" alt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53923611111111"/>
          <c:y val="0.12141771771771771"/>
          <c:w val="0.7304473247367691"/>
          <c:h val="0.72568678678678677"/>
        </c:manualLayout>
      </c:layout>
      <c:lineChart>
        <c:grouping val="standard"/>
        <c:varyColors val="0"/>
        <c:ser>
          <c:idx val="0"/>
          <c:order val="0"/>
          <c:tx>
            <c:strRef>
              <c:f>'3) Allocated_CO2-Sector'!$Y$46</c:f>
              <c:strCache>
                <c:ptCount val="1"/>
                <c:pt idx="0">
                  <c:v>エネルギー転換部門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Pt>
            <c:idx val="1"/>
            <c:bubble3D val="0"/>
            <c:spPr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1.7862597041032838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7862597041032838E-2"/>
                  <c:y val="-2.21226402813031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7086194566205647E-2"/>
                  <c:y val="-2.872531526598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5.4065606572938595E-3"/>
                  <c:y val="-1.963273515817244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Allocated_CO2-Sector'!$AA$46:$AZ$46</c:f>
              <c:numCache>
                <c:formatCode>#,##0_ </c:formatCode>
                <c:ptCount val="26"/>
                <c:pt idx="0">
                  <c:v>91.103403831120787</c:v>
                </c:pt>
                <c:pt idx="1">
                  <c:v>91.462841114074635</c:v>
                </c:pt>
                <c:pt idx="2">
                  <c:v>91.800109004363563</c:v>
                </c:pt>
                <c:pt idx="3">
                  <c:v>90.358873556207257</c:v>
                </c:pt>
                <c:pt idx="4">
                  <c:v>97.552500189353182</c:v>
                </c:pt>
                <c:pt idx="5">
                  <c:v>100.2502780988039</c:v>
                </c:pt>
                <c:pt idx="6">
                  <c:v>96.954674543332345</c:v>
                </c:pt>
                <c:pt idx="7">
                  <c:v>101.60371891751147</c:v>
                </c:pt>
                <c:pt idx="8">
                  <c:v>91.717007307588176</c:v>
                </c:pt>
                <c:pt idx="9">
                  <c:v>92.413675518914133</c:v>
                </c:pt>
                <c:pt idx="10">
                  <c:v>89.824472062992086</c:v>
                </c:pt>
                <c:pt idx="11">
                  <c:v>87.239622877125868</c:v>
                </c:pt>
                <c:pt idx="12">
                  <c:v>93.269065450968768</c:v>
                </c:pt>
                <c:pt idx="13">
                  <c:v>92.747021503128678</c:v>
                </c:pt>
                <c:pt idx="14">
                  <c:v>89.248852154948679</c:v>
                </c:pt>
                <c:pt idx="15">
                  <c:v>103.66058877358455</c:v>
                </c:pt>
                <c:pt idx="16">
                  <c:v>87.991061559518215</c:v>
                </c:pt>
                <c:pt idx="17">
                  <c:v>107.60444194007972</c:v>
                </c:pt>
                <c:pt idx="18">
                  <c:v>105.76448707513852</c:v>
                </c:pt>
                <c:pt idx="19">
                  <c:v>103.19946352265103</c:v>
                </c:pt>
                <c:pt idx="20">
                  <c:v>110.22929647617785</c:v>
                </c:pt>
                <c:pt idx="21">
                  <c:v>111.25065179206563</c:v>
                </c:pt>
                <c:pt idx="22">
                  <c:v>104.58671449733895</c:v>
                </c:pt>
                <c:pt idx="23">
                  <c:v>98.870621530180216</c:v>
                </c:pt>
                <c:pt idx="24">
                  <c:v>93.256474620587426</c:v>
                </c:pt>
                <c:pt idx="25">
                  <c:v>88.20551334560426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'3) Allocated_CO2-Sector'!$Y$47</c:f>
              <c:strCache>
                <c:ptCount val="1"/>
                <c:pt idx="0">
                  <c:v>産業部門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1.7078375913688309E-2"/>
                  <c:y val="-3.3153751960509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518143901358066E-2"/>
                  <c:y val="-3.53640020912098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9527079504235038E-2"/>
                  <c:y val="2.2980252212791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1.22053868413802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Allocated_CO2-Sector'!$AA$47:$AZ$47</c:f>
              <c:numCache>
                <c:formatCode>#,##0_ </c:formatCode>
                <c:ptCount val="26"/>
                <c:pt idx="0">
                  <c:v>501.89303905101281</c:v>
                </c:pt>
                <c:pt idx="1">
                  <c:v>490.98928330030856</c:v>
                </c:pt>
                <c:pt idx="2">
                  <c:v>480.7054172110291</c:v>
                </c:pt>
                <c:pt idx="3">
                  <c:v>466.8263568947591</c:v>
                </c:pt>
                <c:pt idx="4">
                  <c:v>483.69381657956791</c:v>
                </c:pt>
                <c:pt idx="5">
                  <c:v>477.79856724495039</c:v>
                </c:pt>
                <c:pt idx="6">
                  <c:v>482.07359780739881</c:v>
                </c:pt>
                <c:pt idx="7">
                  <c:v>473.35981446267539</c:v>
                </c:pt>
                <c:pt idx="8">
                  <c:v>443.22753292698792</c:v>
                </c:pt>
                <c:pt idx="9">
                  <c:v>454.72073348264979</c:v>
                </c:pt>
                <c:pt idx="10">
                  <c:v>465.85463139645037</c:v>
                </c:pt>
                <c:pt idx="11">
                  <c:v>453.33211217035915</c:v>
                </c:pt>
                <c:pt idx="12">
                  <c:v>467.77633964418499</c:v>
                </c:pt>
                <c:pt idx="13">
                  <c:v>470.83456923621236</c:v>
                </c:pt>
                <c:pt idx="14">
                  <c:v>468.20449815293171</c:v>
                </c:pt>
                <c:pt idx="15">
                  <c:v>456.90462841954945</c:v>
                </c:pt>
                <c:pt idx="16">
                  <c:v>471.8460464294829</c:v>
                </c:pt>
                <c:pt idx="17">
                  <c:v>471.95419168740557</c:v>
                </c:pt>
                <c:pt idx="18">
                  <c:v>417.03491491295279</c:v>
                </c:pt>
                <c:pt idx="19">
                  <c:v>382.14555305518036</c:v>
                </c:pt>
                <c:pt idx="20">
                  <c:v>413.5015383173498</c:v>
                </c:pt>
                <c:pt idx="21">
                  <c:v>428.96883845650342</c:v>
                </c:pt>
                <c:pt idx="22">
                  <c:v>432.24594218474806</c:v>
                </c:pt>
                <c:pt idx="23">
                  <c:v>431.85279545867024</c:v>
                </c:pt>
                <c:pt idx="24">
                  <c:v>421.39676102130113</c:v>
                </c:pt>
                <c:pt idx="25">
                  <c:v>412.74739649831076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'3) Allocated_CO2-Sector'!$Y$48</c:f>
              <c:strCache>
                <c:ptCount val="1"/>
                <c:pt idx="0">
                  <c:v>運輸部門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2.0875718487523762E-2"/>
                  <c:y val="2.278377407215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875718487523762E-2"/>
                  <c:y val="2.086890384347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9527081380745319E-2"/>
                  <c:y val="1.9150210177326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1.092248065814721E-3"/>
                  <c:y val="9.37877773708148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Allocated_CO2-Sector'!$AA$48:$AZ$48</c:f>
              <c:numCache>
                <c:formatCode>#,##0_ </c:formatCode>
                <c:ptCount val="26"/>
                <c:pt idx="0">
                  <c:v>206.23676764068472</c:v>
                </c:pt>
                <c:pt idx="1">
                  <c:v>218.67368836262398</c:v>
                </c:pt>
                <c:pt idx="2">
                  <c:v>225.13709610157659</c:v>
                </c:pt>
                <c:pt idx="3">
                  <c:v>228.39631947003051</c:v>
                </c:pt>
                <c:pt idx="4">
                  <c:v>237.97186850146591</c:v>
                </c:pt>
                <c:pt idx="5">
                  <c:v>246.53668110832459</c:v>
                </c:pt>
                <c:pt idx="6">
                  <c:v>252.79826194341379</c:v>
                </c:pt>
                <c:pt idx="7">
                  <c:v>253.89772308438683</c:v>
                </c:pt>
                <c:pt idx="8">
                  <c:v>251.87421425126189</c:v>
                </c:pt>
                <c:pt idx="9">
                  <c:v>256.0075056675816</c:v>
                </c:pt>
                <c:pt idx="10">
                  <c:v>254.8458781897948</c:v>
                </c:pt>
                <c:pt idx="11">
                  <c:v>258.8763532024559</c:v>
                </c:pt>
                <c:pt idx="12">
                  <c:v>255.0848867529059</c:v>
                </c:pt>
                <c:pt idx="13">
                  <c:v>251.27707979434058</c:v>
                </c:pt>
                <c:pt idx="14">
                  <c:v>245.24405216439661</c:v>
                </c:pt>
                <c:pt idx="15">
                  <c:v>239.69457441870784</c:v>
                </c:pt>
                <c:pt idx="16">
                  <c:v>236.14811242933268</c:v>
                </c:pt>
                <c:pt idx="17">
                  <c:v>234.04952533328242</c:v>
                </c:pt>
                <c:pt idx="18">
                  <c:v>225.25093071710313</c:v>
                </c:pt>
                <c:pt idx="19">
                  <c:v>221.41699843362204</c:v>
                </c:pt>
                <c:pt idx="20">
                  <c:v>222.13802484401427</c:v>
                </c:pt>
                <c:pt idx="21">
                  <c:v>220.46118126190234</c:v>
                </c:pt>
                <c:pt idx="22">
                  <c:v>226.13817422644041</c:v>
                </c:pt>
                <c:pt idx="23">
                  <c:v>224.66196319613383</c:v>
                </c:pt>
                <c:pt idx="24">
                  <c:v>220.3407771379521</c:v>
                </c:pt>
                <c:pt idx="25">
                  <c:v>216.42622763741059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'3) Allocated_CO2-Sector'!$Y$49</c:f>
              <c:strCache>
                <c:ptCount val="1"/>
                <c:pt idx="0">
                  <c:v>業務その他部門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2.0875718487523762E-2"/>
                  <c:y val="-2.5091751371162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866204801221134E-2"/>
                  <c:y val="-2.62948972530908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967964442264429E-2"/>
                  <c:y val="-2.872531526598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2.3126906521113034E-3"/>
                  <c:y val="-2.11134836931436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Allocated_CO2-Sector'!$AA$49:$AZ$49</c:f>
              <c:numCache>
                <c:formatCode>#,##0_ </c:formatCode>
                <c:ptCount val="26"/>
                <c:pt idx="0">
                  <c:v>136.99768244072391</c:v>
                </c:pt>
                <c:pt idx="1">
                  <c:v>140.39939882368961</c:v>
                </c:pt>
                <c:pt idx="2">
                  <c:v>145.02590051006302</c:v>
                </c:pt>
                <c:pt idx="3">
                  <c:v>151.28544367558328</c:v>
                </c:pt>
                <c:pt idx="4">
                  <c:v>166.61285842248768</c:v>
                </c:pt>
                <c:pt idx="5">
                  <c:v>170.22520555813688</c:v>
                </c:pt>
                <c:pt idx="6">
                  <c:v>175.15149596099465</c:v>
                </c:pt>
                <c:pt idx="7">
                  <c:v>180.53595859337145</c:v>
                </c:pt>
                <c:pt idx="8">
                  <c:v>193.44962929310253</c:v>
                </c:pt>
                <c:pt idx="9">
                  <c:v>203.44205710491312</c:v>
                </c:pt>
                <c:pt idx="10">
                  <c:v>210.27897398530399</c:v>
                </c:pt>
                <c:pt idx="11">
                  <c:v>209.97073581865337</c:v>
                </c:pt>
                <c:pt idx="12">
                  <c:v>221.39900028241644</c:v>
                </c:pt>
                <c:pt idx="13">
                  <c:v>225.73064430089318</c:v>
                </c:pt>
                <c:pt idx="14">
                  <c:v>238.81437328940885</c:v>
                </c:pt>
                <c:pt idx="15">
                  <c:v>238.86105376565916</c:v>
                </c:pt>
                <c:pt idx="16">
                  <c:v>235.67760330322756</c:v>
                </c:pt>
                <c:pt idx="17">
                  <c:v>237.26692952316549</c:v>
                </c:pt>
                <c:pt idx="18">
                  <c:v>231.46961254580637</c:v>
                </c:pt>
                <c:pt idx="19">
                  <c:v>219.87740162707149</c:v>
                </c:pt>
                <c:pt idx="20">
                  <c:v>218.83337038249161</c:v>
                </c:pt>
                <c:pt idx="21">
                  <c:v>235.88621174643541</c:v>
                </c:pt>
                <c:pt idx="22">
                  <c:v>253.61512545242951</c:v>
                </c:pt>
                <c:pt idx="23">
                  <c:v>278.30465439931464</c:v>
                </c:pt>
                <c:pt idx="24">
                  <c:v>264.2254270213582</c:v>
                </c:pt>
                <c:pt idx="25">
                  <c:v>249.2049698626731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'3) Allocated_CO2-Sector'!$Y$50</c:f>
              <c:strCache>
                <c:ptCount val="1"/>
                <c:pt idx="0">
                  <c:v>家庭部門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2.0875718487523762E-2"/>
                  <c:y val="1.3208819772546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875718487523762E-2"/>
                  <c:y val="2.6613966896675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8306637035220341E-2"/>
                  <c:y val="2.8725315265989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3.5331332384078854E-3"/>
                  <c:y val="1.7186936661509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Allocated_CO2-Sector'!$AA$50:$AZ$50</c:f>
              <c:numCache>
                <c:formatCode>#,##0_ </c:formatCode>
                <c:ptCount val="26"/>
                <c:pt idx="0">
                  <c:v>130.61301376536565</c:v>
                </c:pt>
                <c:pt idx="1">
                  <c:v>132.51609244104063</c:v>
                </c:pt>
                <c:pt idx="2">
                  <c:v>139.79797957103233</c:v>
                </c:pt>
                <c:pt idx="3">
                  <c:v>140.9621352842255</c:v>
                </c:pt>
                <c:pt idx="4">
                  <c:v>148.35932914424137</c:v>
                </c:pt>
                <c:pt idx="5">
                  <c:v>151.84081004768063</c:v>
                </c:pt>
                <c:pt idx="6">
                  <c:v>151.39621426891256</c:v>
                </c:pt>
                <c:pt idx="7">
                  <c:v>147.77379243515844</c:v>
                </c:pt>
                <c:pt idx="8">
                  <c:v>147.84475417681548</c:v>
                </c:pt>
                <c:pt idx="9">
                  <c:v>156.25194615157449</c:v>
                </c:pt>
                <c:pt idx="10">
                  <c:v>161.28690920682047</c:v>
                </c:pt>
                <c:pt idx="11">
                  <c:v>157.57931693069017</c:v>
                </c:pt>
                <c:pt idx="12">
                  <c:v>168.97890233787163</c:v>
                </c:pt>
                <c:pt idx="13">
                  <c:v>171.03999404495374</c:v>
                </c:pt>
                <c:pt idx="14">
                  <c:v>170.1043161603742</c:v>
                </c:pt>
                <c:pt idx="15">
                  <c:v>179.89834153955377</c:v>
                </c:pt>
                <c:pt idx="16">
                  <c:v>168.25750983535738</c:v>
                </c:pt>
                <c:pt idx="17">
                  <c:v>183.72462589359452</c:v>
                </c:pt>
                <c:pt idx="18">
                  <c:v>173.72855562669818</c:v>
                </c:pt>
                <c:pt idx="19">
                  <c:v>163.35414086451087</c:v>
                </c:pt>
                <c:pt idx="20">
                  <c:v>174.05610168575757</c:v>
                </c:pt>
                <c:pt idx="21">
                  <c:v>191.79547816104719</c:v>
                </c:pt>
                <c:pt idx="22">
                  <c:v>204.15992598345963</c:v>
                </c:pt>
                <c:pt idx="23">
                  <c:v>201.3457450423536</c:v>
                </c:pt>
                <c:pt idx="24">
                  <c:v>191.08105008839993</c:v>
                </c:pt>
                <c:pt idx="25">
                  <c:v>181.83364256688969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'3) Allocated_CO2-Sector'!$Y$51</c:f>
              <c:strCache>
                <c:ptCount val="1"/>
                <c:pt idx="0">
                  <c:v>工業プロセス及び製品の使用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1.8994122752115331E-2"/>
                  <c:y val="-1.98791244765169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7862597041032838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9.2362509468038919E-3"/>
                  <c:y val="-2.37972273209866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5.4065606572938595E-3"/>
                  <c:y val="-2.1261558546640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Allocated_CO2-Sector'!$AA$51:$AZ$51</c:f>
              <c:numCache>
                <c:formatCode>#,##0_ </c:formatCode>
                <c:ptCount val="26"/>
                <c:pt idx="0">
                  <c:v>63.98692581356984</c:v>
                </c:pt>
                <c:pt idx="1">
                  <c:v>65.093225411523463</c:v>
                </c:pt>
                <c:pt idx="2">
                  <c:v>65.033274605505184</c:v>
                </c:pt>
                <c:pt idx="3">
                  <c:v>63.725867259459115</c:v>
                </c:pt>
                <c:pt idx="4">
                  <c:v>65.186723478376663</c:v>
                </c:pt>
                <c:pt idx="5">
                  <c:v>65.455004274522295</c:v>
                </c:pt>
                <c:pt idx="6">
                  <c:v>65.900416543779727</c:v>
                </c:pt>
                <c:pt idx="7">
                  <c:v>63.213702809211789</c:v>
                </c:pt>
                <c:pt idx="8">
                  <c:v>57.294377311401306</c:v>
                </c:pt>
                <c:pt idx="9">
                  <c:v>57.444425882884389</c:v>
                </c:pt>
                <c:pt idx="10">
                  <c:v>57.920697071769879</c:v>
                </c:pt>
                <c:pt idx="11">
                  <c:v>56.514688448592871</c:v>
                </c:pt>
                <c:pt idx="12">
                  <c:v>53.768335237825774</c:v>
                </c:pt>
                <c:pt idx="13">
                  <c:v>53.004179373674013</c:v>
                </c:pt>
                <c:pt idx="14">
                  <c:v>52.87176899793851</c:v>
                </c:pt>
                <c:pt idx="15">
                  <c:v>53.958063368970407</c:v>
                </c:pt>
                <c:pt idx="16">
                  <c:v>54.086194510874833</c:v>
                </c:pt>
                <c:pt idx="17">
                  <c:v>53.300066398868495</c:v>
                </c:pt>
                <c:pt idx="18">
                  <c:v>49.172996097730291</c:v>
                </c:pt>
                <c:pt idx="19">
                  <c:v>43.516697005367966</c:v>
                </c:pt>
                <c:pt idx="20">
                  <c:v>44.68672686741531</c:v>
                </c:pt>
                <c:pt idx="21">
                  <c:v>44.547219611585533</c:v>
                </c:pt>
                <c:pt idx="22">
                  <c:v>44.734628470108227</c:v>
                </c:pt>
                <c:pt idx="23">
                  <c:v>46.389479961966394</c:v>
                </c:pt>
                <c:pt idx="24">
                  <c:v>45.958317192173375</c:v>
                </c:pt>
                <c:pt idx="25">
                  <c:v>44.712542864440394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'3) Allocated_CO2-Sector'!$Y$52</c:f>
              <c:strCache>
                <c:ptCount val="1"/>
                <c:pt idx="0">
                  <c:v>廃棄物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1.7862597041032838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8.0990299787787132E-3"/>
                  <c:y val="-1.36381162164432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7.3226555177794937E-3"/>
                  <c:y val="-1.3405147124128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4.1861180709972775E-3"/>
                  <c:y val="-4.026369387047009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Allocated_CO2-Sector'!$AA$52:$AZ$52</c:f>
              <c:numCache>
                <c:formatCode>#,##0_ </c:formatCode>
                <c:ptCount val="26"/>
                <c:pt idx="0">
                  <c:v>23.975835290705366</c:v>
                </c:pt>
                <c:pt idx="1">
                  <c:v>24.163568628958508</c:v>
                </c:pt>
                <c:pt idx="2">
                  <c:v>25.967265959911401</c:v>
                </c:pt>
                <c:pt idx="3">
                  <c:v>24.988508880040353</c:v>
                </c:pt>
                <c:pt idx="4">
                  <c:v>28.566336444127142</c:v>
                </c:pt>
                <c:pt idx="5">
                  <c:v>29.10676865940221</c:v>
                </c:pt>
                <c:pt idx="6">
                  <c:v>29.616185441812661</c:v>
                </c:pt>
                <c:pt idx="7">
                  <c:v>31.177197841684336</c:v>
                </c:pt>
                <c:pt idx="8">
                  <c:v>31.412066855399949</c:v>
                </c:pt>
                <c:pt idx="9">
                  <c:v>31.330360318255376</c:v>
                </c:pt>
                <c:pt idx="10">
                  <c:v>32.816997821773214</c:v>
                </c:pt>
                <c:pt idx="11">
                  <c:v>32.432691478735265</c:v>
                </c:pt>
                <c:pt idx="12">
                  <c:v>32.695048097184156</c:v>
                </c:pt>
                <c:pt idx="13">
                  <c:v>33.440039882714132</c:v>
                </c:pt>
                <c:pt idx="14">
                  <c:v>32.621927406426423</c:v>
                </c:pt>
                <c:pt idx="15">
                  <c:v>31.59231940716754</c:v>
                </c:pt>
                <c:pt idx="16">
                  <c:v>29.801028667196405</c:v>
                </c:pt>
                <c:pt idx="17">
                  <c:v>30.369564865834327</c:v>
                </c:pt>
                <c:pt idx="18">
                  <c:v>31.693526750456432</c:v>
                </c:pt>
                <c:pt idx="19">
                  <c:v>27.903182736166443</c:v>
                </c:pt>
                <c:pt idx="20">
                  <c:v>28.355688870057616</c:v>
                </c:pt>
                <c:pt idx="21">
                  <c:v>27.768823715577032</c:v>
                </c:pt>
                <c:pt idx="22">
                  <c:v>29.504274846443646</c:v>
                </c:pt>
                <c:pt idx="23">
                  <c:v>28.9205801998861</c:v>
                </c:pt>
                <c:pt idx="24">
                  <c:v>28.931282520537732</c:v>
                </c:pt>
                <c:pt idx="25">
                  <c:v>29.010818338465356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'3) Allocated_CO2-Sector'!$Y$53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4754774100252726E-2"/>
                  <c:y val="-4.60412729958502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21685496558207E-2"/>
                  <c:y val="-1.3363378555474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0445066581869932E-2"/>
                  <c:y val="-7.611831572845967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9.7635406903726595E-3"/>
                  <c:y val="-7.6600840709305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'3) Allocated_CO2-Sector'!$AA$45:$AZ$45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'3) Allocated_CO2-Sector'!$AA$53:$AZ$53</c:f>
              <c:numCache>
                <c:formatCode>#,##0_ </c:formatCode>
                <c:ptCount val="26"/>
                <c:pt idx="0">
                  <c:v>1.1898195894962347</c:v>
                </c:pt>
                <c:pt idx="1">
                  <c:v>1.1791152090946744</c:v>
                </c:pt>
                <c:pt idx="2">
                  <c:v>1.1548306278625093</c:v>
                </c:pt>
                <c:pt idx="3">
                  <c:v>1.1740806123887304</c:v>
                </c:pt>
                <c:pt idx="4">
                  <c:v>0.99612603274611433</c:v>
                </c:pt>
                <c:pt idx="5">
                  <c:v>1.2835744841551602</c:v>
                </c:pt>
                <c:pt idx="6">
                  <c:v>1.3762185705315935</c:v>
                </c:pt>
                <c:pt idx="7">
                  <c:v>1.4982660374142382</c:v>
                </c:pt>
                <c:pt idx="8">
                  <c:v>1.4410470247874125</c:v>
                </c:pt>
                <c:pt idx="9">
                  <c:v>1.4743105414807625</c:v>
                </c:pt>
                <c:pt idx="10">
                  <c:v>1.4723368687135132</c:v>
                </c:pt>
                <c:pt idx="11">
                  <c:v>1.441900865232056</c:v>
                </c:pt>
                <c:pt idx="12">
                  <c:v>1.4304804700932787</c:v>
                </c:pt>
                <c:pt idx="13">
                  <c:v>1.3970375688898033</c:v>
                </c:pt>
                <c:pt idx="14">
                  <c:v>1.3272359055670497</c:v>
                </c:pt>
                <c:pt idx="15">
                  <c:v>1.3723914721214461</c:v>
                </c:pt>
                <c:pt idx="16">
                  <c:v>1.373534641174553</c:v>
                </c:pt>
                <c:pt idx="17">
                  <c:v>1.5329149228458372</c:v>
                </c:pt>
                <c:pt idx="18">
                  <c:v>1.3876367068032787</c:v>
                </c:pt>
                <c:pt idx="19">
                  <c:v>1.25425239661205</c:v>
                </c:pt>
                <c:pt idx="20">
                  <c:v>1.2164886789925453</c:v>
                </c:pt>
                <c:pt idx="21">
                  <c:v>1.1873292849814716</c:v>
                </c:pt>
                <c:pt idx="22">
                  <c:v>1.2778904198082006</c:v>
                </c:pt>
                <c:pt idx="23">
                  <c:v>1.282754026799245</c:v>
                </c:pt>
                <c:pt idx="24">
                  <c:v>1.2602167876199526</c:v>
                </c:pt>
                <c:pt idx="25">
                  <c:v>1.2598293506673521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6992"/>
        <c:axId val="139102288"/>
      </c:lineChart>
      <c:catAx>
        <c:axId val="139106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 anchor="t" anchorCtr="1"/>
          <a:lstStyle/>
          <a:p>
            <a:pPr>
              <a:defRPr sz="1200"/>
            </a:pPr>
            <a:endParaRPr lang="ja-JP"/>
          </a:p>
        </c:txPr>
        <c:crossAx val="139102288"/>
        <c:crossesAt val="0"/>
        <c:auto val="1"/>
        <c:lblAlgn val="ctr"/>
        <c:lblOffset val="100"/>
        <c:noMultiLvlLbl val="0"/>
      </c:catAx>
      <c:valAx>
        <c:axId val="139102288"/>
        <c:scaling>
          <c:orientation val="minMax"/>
          <c:max val="510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106992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53338934121862"/>
          <c:y val="0.20558922309526084"/>
          <c:w val="0.54491124179617678"/>
          <c:h val="0.54491124179617678"/>
        </c:manualLayout>
      </c:layout>
      <c:doughnutChart>
        <c:varyColors val="1"/>
        <c:ser>
          <c:idx val="2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4.5121263395375075E-3"/>
                  <c:y val="-1.1415525114155251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Sheet1!$E$3</c:f>
              <c:numCache>
                <c:formatCode>##"億"#,###"万トン"</c:formatCode>
                <c:ptCount val="1"/>
                <c:pt idx="0">
                  <c:v>115600</c:v>
                </c:pt>
              </c:numCache>
            </c:numRef>
          </c:val>
        </c:ser>
        <c:ser>
          <c:idx val="0"/>
          <c:order val="1"/>
          <c:tx>
            <c:strRef>
              <c:f>'4) CO2-Share-1990'!$C$4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24816694867456288"/>
                  <c:y val="-0.19406392694063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5194585448392557"/>
                  <c:y val="-2.739726027397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09701071630006E-2"/>
                  <c:y val="0.34018264840182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847151720248169"/>
                  <c:y val="0.25342465753424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158488437676255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1133671742808794"/>
                  <c:y val="-0.105022831050228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5341229554427524"/>
                  <c:y val="-0.205479452054794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018048505358151"/>
                  <c:y val="-0.196347031963470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'4) CO2-Share-1990'!$B$5:$B$12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'4) CO2-Share-1990'!$E$5:$E$12</c:f>
              <c:numCache>
                <c:formatCode>0%</c:formatCode>
                <c:ptCount val="8"/>
                <c:pt idx="0">
                  <c:v>0.28939189828454831</c:v>
                </c:pt>
                <c:pt idx="1">
                  <c:v>0.34077145624280986</c:v>
                </c:pt>
                <c:pt idx="2">
                  <c:v>0.17286005860547218</c:v>
                </c:pt>
                <c:pt idx="3">
                  <c:v>6.9364845214680587E-2</c:v>
                </c:pt>
                <c:pt idx="4">
                  <c:v>5.0489897716320058E-2</c:v>
                </c:pt>
                <c:pt idx="5">
                  <c:v>5.5352180140469248E-2</c:v>
                </c:pt>
                <c:pt idx="6">
                  <c:v>2.0740404967977057E-2</c:v>
                </c:pt>
                <c:pt idx="7" formatCode="0.0%">
                  <c:v>1.0292588277227076E-3</c:v>
                </c:pt>
              </c:numCache>
            </c:numRef>
          </c:val>
        </c:ser>
        <c:ser>
          <c:idx val="1"/>
          <c:order val="2"/>
          <c:tx>
            <c:strRef>
              <c:f>'4) CO2-Share-1990'!$D$4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30682459108855048"/>
                  <c:y val="-8.904109589041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46080090242527"/>
                  <c:y val="2.054794520547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21263395375068E-2"/>
                  <c:y val="0.157534246575342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20473773265651"/>
                  <c:y val="0.15068493150684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3463056965595039"/>
                  <c:y val="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9103214890016921"/>
                  <c:y val="-5.7077625570776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890016920473773"/>
                  <c:y val="-0.15525114155251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243654822335032"/>
                  <c:y val="-0.14383561643835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'4) CO2-Share-1990'!$B$5:$B$12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'4) CO2-Share-1990'!$F$5:$F$12</c:f>
              <c:numCache>
                <c:formatCode>0%</c:formatCode>
                <c:ptCount val="8"/>
                <c:pt idx="0">
                  <c:v>7.8809412331552933E-2</c:v>
                </c:pt>
                <c:pt idx="1">
                  <c:v>0.43416484782751796</c:v>
                </c:pt>
                <c:pt idx="2">
                  <c:v>0.17840605043748389</c:v>
                </c:pt>
                <c:pt idx="3">
                  <c:v>0.11851046601894387</c:v>
                </c:pt>
                <c:pt idx="4">
                  <c:v>0.11298737944833237</c:v>
                </c:pt>
                <c:pt idx="5">
                  <c:v>5.5352180140469248E-2</c:v>
                </c:pt>
                <c:pt idx="6">
                  <c:v>2.0740404967977057E-2</c:v>
                </c:pt>
                <c:pt idx="7" formatCode="0.0%">
                  <c:v>1.0292588277227076E-3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53338934121862"/>
          <c:y val="0.20558922309526084"/>
          <c:w val="0.54491124179617678"/>
          <c:h val="0.54491124179617678"/>
        </c:manualLayout>
      </c:layout>
      <c:doughnutChart>
        <c:varyColors val="1"/>
        <c:ser>
          <c:idx val="2"/>
          <c:order val="0"/>
          <c:dPt>
            <c:idx val="0"/>
            <c:bubble3D val="0"/>
            <c:spPr>
              <a:noFill/>
              <a:ln>
                <a:noFill/>
              </a:ln>
            </c:spPr>
          </c:dPt>
          <c:dLbls>
            <c:dLbl>
              <c:idx val="0"/>
              <c:layout>
                <c:manualLayout>
                  <c:x val="6.7681895093062603E-3"/>
                  <c:y val="-2.283105022831050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>
                      <a:latin typeface="+mn-lt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Sheet1!$E$4</c:f>
              <c:numCache>
                <c:formatCode>##"億"#,###"万トン"</c:formatCode>
                <c:ptCount val="1"/>
                <c:pt idx="0">
                  <c:v>130600</c:v>
                </c:pt>
              </c:numCache>
            </c:numRef>
          </c:val>
        </c:ser>
        <c:ser>
          <c:idx val="0"/>
          <c:order val="1"/>
          <c:tx>
            <c:strRef>
              <c:f>'5) CO2-Share-2005'!$C$4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24139875916525663"/>
                  <c:y val="-0.205479452054794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8578680203045684"/>
                  <c:y val="-7.5342465753424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218274111675121E-2"/>
                  <c:y val="0.360730593607305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621545403271291"/>
                  <c:y val="0.25342465753424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2036097010716302"/>
                  <c:y val="4.5662100456620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1584884376762545"/>
                  <c:y val="-0.13013698630136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475465313028765E-2"/>
                  <c:y val="-0.18721461187214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4664410603496905"/>
                  <c:y val="-0.19634703196347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'5) CO2-Share-2005'!$B$5:$B$12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'5) CO2-Share-2005'!$E$5:$E$12</c:f>
              <c:numCache>
                <c:formatCode>0%</c:formatCode>
                <c:ptCount val="8"/>
                <c:pt idx="0">
                  <c:v>0.32043429565211312</c:v>
                </c:pt>
                <c:pt idx="1">
                  <c:v>0.29833084217167483</c:v>
                </c:pt>
                <c:pt idx="2">
                  <c:v>0.17785843353463934</c:v>
                </c:pt>
                <c:pt idx="3">
                  <c:v>8.351156565322114E-2</c:v>
                </c:pt>
                <c:pt idx="4">
                  <c:v>5.3305416371982377E-2</c:v>
                </c:pt>
                <c:pt idx="5">
                  <c:v>4.1317351745725914E-2</c:v>
                </c:pt>
                <c:pt idx="6">
                  <c:v>2.4191212432577925E-2</c:v>
                </c:pt>
                <c:pt idx="7" formatCode="0.0%">
                  <c:v>1.0508824380655003E-3</c:v>
                </c:pt>
              </c:numCache>
            </c:numRef>
          </c:val>
        </c:ser>
        <c:ser>
          <c:idx val="1"/>
          <c:order val="2"/>
          <c:tx>
            <c:strRef>
              <c:f>'5) CO2-Share-2005'!$D$4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30908065425831921"/>
                  <c:y val="-9.132420091324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499717992103779"/>
                  <c:y val="3.4246575342465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328821206993795E-2"/>
                  <c:y val="0.14383561643835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20473773265651"/>
                  <c:y val="8.219178082191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323745064861816"/>
                  <c:y val="6.8493150684931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9328821206993794"/>
                  <c:y val="-7.7625570776255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986463620981392E-2"/>
                  <c:y val="-0.134703196347031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4438804286520029"/>
                  <c:y val="-0.141552511415525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'5) CO2-Share-2005'!$B$5:$B$12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'5) CO2-Share-2005'!$F$5:$F$12</c:f>
              <c:numCache>
                <c:formatCode>0%</c:formatCode>
                <c:ptCount val="8"/>
                <c:pt idx="0">
                  <c:v>7.9376106945125216E-2</c:v>
                </c:pt>
                <c:pt idx="1">
                  <c:v>0.34986595270424242</c:v>
                </c:pt>
                <c:pt idx="2">
                  <c:v>0.18354152140484425</c:v>
                </c:pt>
                <c:pt idx="3">
                  <c:v>0.18290326895731213</c:v>
                </c:pt>
                <c:pt idx="4">
                  <c:v>0.13775370337210652</c:v>
                </c:pt>
                <c:pt idx="5">
                  <c:v>4.13173517457259E-2</c:v>
                </c:pt>
                <c:pt idx="6">
                  <c:v>2.4191212432577918E-2</c:v>
                </c:pt>
                <c:pt idx="7" formatCode="0.0%">
                  <c:v>1.0508824380655001E-3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4136559179608"/>
          <c:y val="0.20200000000000001"/>
          <c:w val="0.55089927742031064"/>
          <c:h val="0.55200000000000005"/>
        </c:manualLayout>
      </c:layout>
      <c:doughnutChart>
        <c:varyColors val="1"/>
        <c:ser>
          <c:idx val="2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2.2560631697687537E-3"/>
                  <c:y val="-1.8265019954697443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atin typeface="+mn-lt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Sheet1!$E$5</c:f>
              <c:numCache>
                <c:formatCode>##"億"#,###"万トン"</c:formatCode>
                <c:ptCount val="1"/>
                <c:pt idx="0">
                  <c:v>131200</c:v>
                </c:pt>
              </c:numCache>
            </c:numRef>
          </c:val>
        </c:ser>
        <c:ser>
          <c:idx val="0"/>
          <c:order val="1"/>
          <c:tx>
            <c:strRef>
              <c:f>'6) CO2-Share-2013'!$C$4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2233502538071066"/>
                  <c:y val="-0.21004566210045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2413987591652569"/>
                  <c:y val="-5.4794880092043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92047377326566"/>
                  <c:y val="0.442922374429223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7072758037225042"/>
                  <c:y val="0.34931506849315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1810490693739424"/>
                  <c:y val="1.1415525114155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1133671742808799"/>
                  <c:y val="-0.12328767123287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77890580936266"/>
                  <c:y val="-0.19178082191780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920473773265651"/>
                  <c:y val="-0.18721461187214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'6) CO2-Share-2013'!$B$5:$B$12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'6) CO2-Share-2013'!$E$5:$E$12</c:f>
              <c:numCache>
                <c:formatCode>0%</c:formatCode>
                <c:ptCount val="8"/>
                <c:pt idx="0">
                  <c:v>0.40929286719762853</c:v>
                </c:pt>
                <c:pt idx="1">
                  <c:v>0.27115684811365387</c:v>
                </c:pt>
                <c:pt idx="2">
                  <c:v>0.16432746157139713</c:v>
                </c:pt>
                <c:pt idx="3">
                  <c:v>5.2866972531016639E-2</c:v>
                </c:pt>
                <c:pt idx="4">
                  <c:v>4.3960650489410273E-2</c:v>
                </c:pt>
                <c:pt idx="5">
                  <c:v>3.5367847407952048E-2</c:v>
                </c:pt>
                <c:pt idx="6">
                  <c:v>2.20493669749613E-2</c:v>
                </c:pt>
                <c:pt idx="7" formatCode="0.0%">
                  <c:v>9.7798571398015322E-4</c:v>
                </c:pt>
              </c:numCache>
            </c:numRef>
          </c:val>
        </c:ser>
        <c:ser>
          <c:idx val="1"/>
          <c:order val="2"/>
          <c:tx>
            <c:strRef>
              <c:f>'6) CO2-Share-2013'!$D$4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30908065425831921"/>
                  <c:y val="-5.2511415525114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5668358714044"/>
                  <c:y val="8.2191780821917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5121263395375075E-3"/>
                  <c:y val="0.16438356164383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20473773265648"/>
                  <c:y val="0.12785388127853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1883812746756906"/>
                  <c:y val="2.2831050228310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9554427523970672"/>
                  <c:y val="-7.3059360730593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152284263959391"/>
                  <c:y val="-0.13242009132420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920473773265651"/>
                  <c:y val="-0.13242009132420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'6) CO2-Share-2013'!$B$5:$B$12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'6) CO2-Share-2013'!$F$5:$F$12</c:f>
              <c:numCache>
                <c:formatCode>0%</c:formatCode>
                <c:ptCount val="8"/>
                <c:pt idx="0">
                  <c:v>7.5380044317715278E-2</c:v>
                </c:pt>
                <c:pt idx="1">
                  <c:v>0.32924929930239166</c:v>
                </c:pt>
                <c:pt idx="2">
                  <c:v>0.17128474040248726</c:v>
                </c:pt>
                <c:pt idx="3">
                  <c:v>0.21218251547091832</c:v>
                </c:pt>
                <c:pt idx="4">
                  <c:v>0.15350820040959393</c:v>
                </c:pt>
                <c:pt idx="5">
                  <c:v>3.5367847407952048E-2</c:v>
                </c:pt>
                <c:pt idx="6">
                  <c:v>2.20493669749613E-2</c:v>
                </c:pt>
                <c:pt idx="7" formatCode="0.0%">
                  <c:v>9.7798571398015322E-4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4136559179608"/>
          <c:y val="0.20200000000000001"/>
          <c:w val="0.55089927742031064"/>
          <c:h val="0.55200000000000005"/>
        </c:manualLayout>
      </c:layout>
      <c:doughnutChart>
        <c:varyColors val="1"/>
        <c:ser>
          <c:idx val="2"/>
          <c:order val="0"/>
          <c:spPr>
            <a:noFill/>
            <a:ln>
              <a:noFill/>
            </a:ln>
          </c:spPr>
          <c:dLbls>
            <c:dLbl>
              <c:idx val="0"/>
              <c:layout>
                <c:manualLayout>
                  <c:x val="2.2560631697687537E-3"/>
                  <c:y val="-1.8265019954697443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atin typeface="+mn-lt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Sheet1!$E$6</c:f>
              <c:numCache>
                <c:formatCode>##"億"#,###"万トン"</c:formatCode>
                <c:ptCount val="1"/>
                <c:pt idx="0">
                  <c:v>122300</c:v>
                </c:pt>
              </c:numCache>
            </c:numRef>
          </c:val>
        </c:ser>
        <c:ser>
          <c:idx val="0"/>
          <c:order val="1"/>
          <c:tx>
            <c:strRef>
              <c:f>'7) CO2-Share-2015'!$C$4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2233502538071066"/>
                  <c:y val="-0.200913242009132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1060349689791314"/>
                  <c:y val="-5.7077805342825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5668358714044"/>
                  <c:y val="0.433789954337899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7072758037225042"/>
                  <c:y val="0.34931506849315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31810490693739424"/>
                  <c:y val="1.1415525114155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1133671742808799"/>
                  <c:y val="-0.12328767123287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77890580936266"/>
                  <c:y val="-0.19178082191780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920473773265651"/>
                  <c:y val="-0.18721461187214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'7) CO2-Share-2015'!$B$5:$B$12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'7) CO2-Share-2015'!$E$5:$E$12</c:f>
              <c:numCache>
                <c:formatCode>0%</c:formatCode>
                <c:ptCount val="8"/>
                <c:pt idx="0">
                  <c:v>0.39204492177460187</c:v>
                </c:pt>
                <c:pt idx="1">
                  <c:v>0.27168247134030388</c:v>
                </c:pt>
                <c:pt idx="2">
                  <c:v>0.16972625038056335</c:v>
                </c:pt>
                <c:pt idx="3">
                  <c:v>6.177135741527591E-2</c:v>
                </c:pt>
                <c:pt idx="4">
                  <c:v>4.3484225089108992E-2</c:v>
                </c:pt>
                <c:pt idx="5">
                  <c:v>3.6547742760002597E-2</c:v>
                </c:pt>
                <c:pt idx="6">
                  <c:v>2.3713254893732105E-2</c:v>
                </c:pt>
                <c:pt idx="7" formatCode="0.0%">
                  <c:v>1.0297763464110633E-3</c:v>
                </c:pt>
              </c:numCache>
            </c:numRef>
          </c:val>
        </c:ser>
        <c:ser>
          <c:idx val="1"/>
          <c:order val="2"/>
          <c:tx>
            <c:strRef>
              <c:f>'7) CO2-Share-2015'!$D$4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30908065425831921"/>
                  <c:y val="-5.2511415525114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5668358714044"/>
                  <c:y val="8.2191780821917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5121263395375075E-3"/>
                  <c:y val="0.16438356164383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20473773265648"/>
                  <c:y val="0.12785388127853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1883812746756906"/>
                  <c:y val="2.2831050228310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9554427523970672"/>
                  <c:y val="-7.3059360730593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152284263959391"/>
                  <c:y val="-0.13242009132420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920473773265651"/>
                  <c:y val="-0.13242009132420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'7) CO2-Share-2015'!$B$5:$B$12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'7) CO2-Share-2015'!$F$5:$F$12</c:f>
              <c:numCache>
                <c:formatCode>0%</c:formatCode>
                <c:ptCount val="8"/>
                <c:pt idx="0">
                  <c:v>7.209861495783812E-2</c:v>
                </c:pt>
                <c:pt idx="1">
                  <c:v>0.33737704692429948</c:v>
                </c:pt>
                <c:pt idx="2">
                  <c:v>0.17690539583470061</c:v>
                </c:pt>
                <c:pt idx="3">
                  <c:v>0.20369852729397356</c:v>
                </c:pt>
                <c:pt idx="4">
                  <c:v>0.14862964098904233</c:v>
                </c:pt>
                <c:pt idx="5">
                  <c:v>3.6547742760002597E-2</c:v>
                </c:pt>
                <c:pt idx="6">
                  <c:v>2.3713254893732105E-2</c:v>
                </c:pt>
                <c:pt idx="7" formatCode="0.0%">
                  <c:v>1.0297763464110633E-3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91168</xdr:rowOff>
    </xdr:from>
    <xdr:to>
      <xdr:col>34</xdr:col>
      <xdr:colOff>503463</xdr:colOff>
      <xdr:row>121</xdr:row>
      <xdr:rowOff>122465</xdr:rowOff>
    </xdr:to>
    <xdr:graphicFrame macro="">
      <xdr:nvGraphicFramePr>
        <xdr:cNvPr id="76276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27</xdr:col>
      <xdr:colOff>123825</xdr:colOff>
      <xdr:row>80</xdr:row>
      <xdr:rowOff>47625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4876800" y="1200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34</xdr:col>
      <xdr:colOff>625927</xdr:colOff>
      <xdr:row>85</xdr:row>
      <xdr:rowOff>13606</xdr:rowOff>
    </xdr:from>
    <xdr:to>
      <xdr:col>43</xdr:col>
      <xdr:colOff>285749</xdr:colOff>
      <xdr:row>115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353784</xdr:colOff>
      <xdr:row>81</xdr:row>
      <xdr:rowOff>68036</xdr:rowOff>
    </xdr:from>
    <xdr:to>
      <xdr:col>66</xdr:col>
      <xdr:colOff>27214</xdr:colOff>
      <xdr:row>121</xdr:row>
      <xdr:rowOff>68037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0.76357</cdr:x>
      <cdr:y>0.08562</cdr:y>
    </cdr:from>
    <cdr:to>
      <cdr:x>0.98083</cdr:x>
      <cdr:y>0.2141</cdr:y>
    </cdr:to>
    <cdr:sp macro="" textlink="">
      <cdr:nvSpPr>
        <cdr:cNvPr id="385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8346" y="476270"/>
          <a:ext cx="1223016" cy="714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0.05239</cdr:x>
      <cdr:y>0.28326</cdr:y>
    </cdr:from>
    <cdr:to>
      <cdr:x>0.15007</cdr:x>
      <cdr:y>0.37982</cdr:y>
    </cdr:to>
    <cdr:sp macro="" textlink="">
      <cdr:nvSpPr>
        <cdr:cNvPr id="385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905" y="1575689"/>
          <a:ext cx="549894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0.83731</cdr:x>
      <cdr:y>0.48859</cdr:y>
    </cdr:from>
    <cdr:to>
      <cdr:x>0.95777</cdr:x>
      <cdr:y>0.61512</cdr:y>
    </cdr:to>
    <cdr:sp macro="" textlink="">
      <cdr:nvSpPr>
        <cdr:cNvPr id="385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33" y="2717858"/>
          <a:ext cx="678134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+mj-ea"/>
            <a:ea typeface="+mj-ea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</a:t>
          </a:r>
          <a:r>
            <a:rPr lang="ja-JP" altLang="en-US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　　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cdr:txBody>
    </cdr:sp>
  </cdr:relSizeAnchor>
  <cdr:relSizeAnchor xmlns:cdr="http://schemas.openxmlformats.org/drawingml/2006/chartDrawing">
    <cdr:from>
      <cdr:x>0.00845</cdr:x>
      <cdr:y>0.50639</cdr:y>
    </cdr:from>
    <cdr:to>
      <cdr:x>0.21981</cdr:x>
      <cdr:y>0.69626</cdr:y>
    </cdr:to>
    <cdr:sp macro="" textlink="">
      <cdr:nvSpPr>
        <cdr:cNvPr id="385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49" y="2840678"/>
          <a:ext cx="1186843" cy="1065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（商業・ｻｰﾋﾞｽ・事業所等）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0.21137</cdr:x>
      <cdr:y>0.73213</cdr:y>
    </cdr:from>
    <cdr:to>
      <cdr:x>0.43846</cdr:x>
      <cdr:y>0.89183</cdr:y>
    </cdr:to>
    <cdr:sp macro="" textlink="">
      <cdr:nvSpPr>
        <cdr:cNvPr id="385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4" y="4072529"/>
          <a:ext cx="1278352" cy="88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0.2088</cdr:x>
      <cdr:y>0.01512</cdr:y>
    </cdr:from>
    <cdr:to>
      <cdr:x>0.47735</cdr:x>
      <cdr:y>0.14164</cdr:y>
    </cdr:to>
    <cdr:sp macro="" textlink="">
      <cdr:nvSpPr>
        <cdr:cNvPr id="385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5415" y="84111"/>
          <a:ext cx="151169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ja-JP" altLang="en-US" sz="1000" b="0" i="0" strike="noStrike">
              <a:solidFill>
                <a:srgbClr val="000000"/>
              </a:solidFill>
              <a:latin typeface="Arial"/>
              <a:cs typeface="Arial"/>
            </a:rPr>
            <a:t>　　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cdr:txBody>
    </cdr:sp>
  </cdr:relSizeAnchor>
  <cdr:relSizeAnchor xmlns:cdr="http://schemas.openxmlformats.org/drawingml/2006/chartDrawing">
    <cdr:from>
      <cdr:x>0.54693</cdr:x>
      <cdr:y>0.02911</cdr:y>
    </cdr:from>
    <cdr:to>
      <cdr:x>0.7813</cdr:x>
      <cdr:y>0.15563</cdr:y>
    </cdr:to>
    <cdr:sp macro="" textlink="">
      <cdr:nvSpPr>
        <cdr:cNvPr id="385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818" y="161926"/>
          <a:ext cx="131933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（燃料からの漏出等）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</cdr:x>
      <cdr:y>0.12407</cdr:y>
    </cdr:from>
    <cdr:to>
      <cdr:x>0.30271</cdr:x>
      <cdr:y>0.25058</cdr:y>
    </cdr:to>
    <cdr:sp macro="" textlink="">
      <cdr:nvSpPr>
        <cdr:cNvPr id="385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90124"/>
          <a:ext cx="1704038" cy="703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ja-JP" altLang="en-US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　　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cdr:txBody>
    </cdr:sp>
  </cdr:relSizeAnchor>
  <cdr:relSizeAnchor xmlns:cdr="http://schemas.openxmlformats.org/drawingml/2006/chartDrawing">
    <cdr:from>
      <cdr:x>0.57005</cdr:x>
      <cdr:y>0.15769</cdr:y>
    </cdr:from>
    <cdr:to>
      <cdr:x>0.79617</cdr:x>
      <cdr:y>0.21249</cdr:y>
    </cdr:to>
    <cdr:sp macro="" textlink="">
      <cdr:nvSpPr>
        <cdr:cNvPr id="38503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795655"/>
          <a:ext cx="1302735" cy="2752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0.49915</cdr:x>
      <cdr:y>0.12329</cdr:y>
    </cdr:from>
    <cdr:to>
      <cdr:x>0.54992</cdr:x>
      <cdr:y>0.20377</cdr:y>
    </cdr:to>
    <cdr:sp macro="" textlink="">
      <cdr:nvSpPr>
        <cdr:cNvPr id="385035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09875" y="685799"/>
          <a:ext cx="285750" cy="4476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0.40778</cdr:x>
      <cdr:y>0.12671</cdr:y>
    </cdr:from>
    <cdr:to>
      <cdr:x>0.47208</cdr:x>
      <cdr:y>0.20719</cdr:y>
    </cdr:to>
    <cdr:sp macro="" textlink="">
      <cdr:nvSpPr>
        <cdr:cNvPr id="38503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95524" y="704850"/>
          <a:ext cx="361949" cy="4476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0.27411</cdr:x>
      <cdr:y>0.19007</cdr:y>
    </cdr:from>
    <cdr:to>
      <cdr:x>0.41117</cdr:x>
      <cdr:y>0.22432</cdr:y>
    </cdr:to>
    <cdr:sp macro="" textlink="">
      <cdr:nvSpPr>
        <cdr:cNvPr id="385037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43049" y="1057275"/>
          <a:ext cx="771525" cy="1905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0.19147</cdr:x>
      <cdr:y>0.28694</cdr:y>
    </cdr:from>
    <cdr:to>
      <cdr:x>0.31116</cdr:x>
      <cdr:y>0.32134</cdr:y>
    </cdr:to>
    <cdr:sp macro="" textlink="">
      <cdr:nvSpPr>
        <cdr:cNvPr id="38503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77816" y="1596132"/>
          <a:ext cx="673767" cy="191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0.12014</cdr:x>
      <cdr:y>0.47945</cdr:y>
    </cdr:from>
    <cdr:to>
      <cdr:x>0.23689</cdr:x>
      <cdr:y>0.52055</cdr:y>
    </cdr:to>
    <cdr:sp macro="" textlink="">
      <cdr:nvSpPr>
        <cdr:cNvPr id="38503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6274" y="2667000"/>
          <a:ext cx="657225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0.35025</cdr:x>
      <cdr:y>0.71404</cdr:y>
    </cdr:from>
    <cdr:to>
      <cdr:x>0.36887</cdr:x>
      <cdr:y>0.75171</cdr:y>
    </cdr:to>
    <cdr:sp macro="" textlink="">
      <cdr:nvSpPr>
        <cdr:cNvPr id="38504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71674" y="3971919"/>
          <a:ext cx="104796" cy="2095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0.76451</cdr:x>
      <cdr:y>0.54513</cdr:y>
    </cdr:from>
    <cdr:to>
      <cdr:x>0.84264</cdr:x>
      <cdr:y>0.54966</cdr:y>
    </cdr:to>
    <cdr:sp macro="" textlink="">
      <cdr:nvSpPr>
        <cdr:cNvPr id="38504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03624" y="3032354"/>
          <a:ext cx="439826" cy="251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0.74272</cdr:x>
      <cdr:y>0.87251</cdr:y>
    </cdr:from>
    <cdr:to>
      <cdr:x>0.99154</cdr:x>
      <cdr:y>0.9354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4180974" y="4853424"/>
          <a:ext cx="1400675" cy="3498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0.38789</cdr:x>
      <cdr:y>0.29336</cdr:y>
    </cdr:from>
    <cdr:to>
      <cdr:x>0.62661</cdr:x>
      <cdr:y>0.33539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183539" y="1631861"/>
          <a:ext cx="1343821" cy="23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0.39059</cdr:x>
      <cdr:y>0.22661</cdr:y>
    </cdr:from>
    <cdr:to>
      <cdr:x>0.62931</cdr:x>
      <cdr:y>0.26864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3942" y="1154206"/>
          <a:ext cx="1374961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  <cdr:relSizeAnchor xmlns:cdr="http://schemas.openxmlformats.org/drawingml/2006/chartDrawing">
    <cdr:from>
      <cdr:x>0.41963</cdr:x>
      <cdr:y>0.40068</cdr:y>
    </cdr:from>
    <cdr:to>
      <cdr:x>0.58206</cdr:x>
      <cdr:y>0.56507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362200" y="2228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二酸化炭素</a:t>
          </a:r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総排出量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1990</a:t>
          </a:r>
          <a:r>
            <a:rPr lang="ja-JP" altLang="en-US" sz="1200"/>
            <a:t>年度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1181100</xdr:colOff>
      <xdr:row>14</xdr:row>
      <xdr:rowOff>85725</xdr:rowOff>
    </xdr:from>
    <xdr:to>
      <xdr:col>6</xdr:col>
      <xdr:colOff>457200</xdr:colOff>
      <xdr:row>42</xdr:row>
      <xdr:rowOff>47625</xdr:rowOff>
    </xdr:to>
    <xdr:graphicFrame macro="">
      <xdr:nvGraphicFramePr>
        <xdr:cNvPr id="10016836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0.34989</cdr:x>
      <cdr:y>0.40582</cdr:y>
    </cdr:from>
    <cdr:to>
      <cdr:x>0.65834</cdr:x>
      <cdr:y>0.53082</cdr:y>
    </cdr:to>
    <cdr:sp macro="" textlink="">
      <cdr:nvSpPr>
        <cdr:cNvPr id="3344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9650" y="2257425"/>
          <a:ext cx="1736350" cy="695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n-lt"/>
              <a:ea typeface="ＭＳ ゴシック"/>
            </a:rPr>
            <a:t>二酸化炭素</a:t>
          </a:r>
          <a:endParaRPr lang="en-US" altLang="ja-JP" sz="1200" b="0" i="0" strike="noStrike">
            <a:solidFill>
              <a:srgbClr val="000000"/>
            </a:solidFill>
            <a:latin typeface="+mn-lt"/>
            <a:ea typeface="ＭＳ ゴシック"/>
          </a:endParaRP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n-lt"/>
              <a:ea typeface="ＭＳ ゴシック"/>
            </a:rPr>
            <a:t>総排出量</a:t>
          </a:r>
          <a:endParaRPr lang="en-US" altLang="ja-JP" sz="1200" b="0" i="0" strike="noStrike">
            <a:solidFill>
              <a:srgbClr val="000000"/>
            </a:solidFill>
            <a:latin typeface="+mn-lt"/>
            <a:ea typeface="ＭＳ ゴシック"/>
          </a:endParaRP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+mn-lt"/>
              <a:ea typeface="ＭＳ ゴシック"/>
            </a:rPr>
            <a:t>2005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n-lt"/>
              <a:ea typeface="ＭＳ ゴシック"/>
            </a:rPr>
            <a:t>年度</a:t>
          </a:r>
          <a:endParaRPr lang="ja-JP" altLang="en-US" sz="1200" b="0" i="0" strike="noStrike">
            <a:solidFill>
              <a:srgbClr val="000000"/>
            </a:solidFill>
            <a:latin typeface="+mn-lt"/>
            <a:ea typeface="ＭＳ ゴシック"/>
          </a:endParaRPr>
        </a:p>
      </cdr:txBody>
    </cdr:sp>
  </cdr:relSizeAnchor>
  <cdr:relSizeAnchor xmlns:cdr="http://schemas.openxmlformats.org/drawingml/2006/chartDrawing">
    <cdr:from>
      <cdr:x>0.76641</cdr:x>
      <cdr:y>0.0866</cdr:y>
    </cdr:from>
    <cdr:to>
      <cdr:x>0.97799</cdr:x>
      <cdr:y>0.21312</cdr:y>
    </cdr:to>
    <cdr:sp macro="" textlink="">
      <cdr:nvSpPr>
        <cdr:cNvPr id="385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4307" y="481720"/>
          <a:ext cx="1191095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0.05112</cdr:x>
      <cdr:y>0.28254</cdr:y>
    </cdr:from>
    <cdr:to>
      <cdr:x>0.15134</cdr:x>
      <cdr:y>0.38054</cdr:y>
    </cdr:to>
    <cdr:sp macro="" textlink="">
      <cdr:nvSpPr>
        <cdr:cNvPr id="385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769" y="1571657"/>
          <a:ext cx="564165" cy="54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0.86111</cdr:x>
      <cdr:y>0.44139</cdr:y>
    </cdr:from>
    <cdr:to>
      <cdr:x>0.98473</cdr:x>
      <cdr:y>0.56986</cdr:y>
    </cdr:to>
    <cdr:sp macro="" textlink="">
      <cdr:nvSpPr>
        <cdr:cNvPr id="385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7429" y="2455260"/>
          <a:ext cx="695891" cy="71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0.00845</cdr:x>
      <cdr:y>0.50639</cdr:y>
    </cdr:from>
    <cdr:to>
      <cdr:x>0.21981</cdr:x>
      <cdr:y>0.69626</cdr:y>
    </cdr:to>
    <cdr:sp macro="" textlink="">
      <cdr:nvSpPr>
        <cdr:cNvPr id="385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49" y="2840678"/>
          <a:ext cx="1186843" cy="1065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（商業・ｻｰﾋﾞｽ・事業所等）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0.3332</cdr:x>
      <cdr:y>0.76295</cdr:y>
    </cdr:from>
    <cdr:to>
      <cdr:x>0.56029</cdr:x>
      <cdr:y>0.92265</cdr:y>
    </cdr:to>
    <cdr:sp macro="" textlink="">
      <cdr:nvSpPr>
        <cdr:cNvPr id="385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5664" y="4243990"/>
          <a:ext cx="1278352" cy="88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0.26633</cdr:x>
      <cdr:y>0.03596</cdr:y>
    </cdr:from>
    <cdr:to>
      <cdr:x>0.53488</cdr:x>
      <cdr:y>0.16248</cdr:y>
    </cdr:to>
    <cdr:sp macro="" textlink="">
      <cdr:nvSpPr>
        <cdr:cNvPr id="385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266" y="200025"/>
          <a:ext cx="151169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0.53508</cdr:x>
      <cdr:y>0.02739</cdr:y>
    </cdr:from>
    <cdr:to>
      <cdr:x>0.76945</cdr:x>
      <cdr:y>0.15392</cdr:y>
    </cdr:to>
    <cdr:sp macro="" textlink="">
      <cdr:nvSpPr>
        <cdr:cNvPr id="385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2111" y="152386"/>
          <a:ext cx="131933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（燃料からの漏出等）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</cdr:x>
      <cdr:y>0.09838</cdr:y>
    </cdr:from>
    <cdr:to>
      <cdr:x>0.30795</cdr:x>
      <cdr:y>0.2249</cdr:y>
    </cdr:to>
    <cdr:sp macro="" textlink="">
      <cdr:nvSpPr>
        <cdr:cNvPr id="385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7236"/>
          <a:ext cx="1733550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0.57005</cdr:x>
      <cdr:y>0.15769</cdr:y>
    </cdr:from>
    <cdr:to>
      <cdr:x>0.79617</cdr:x>
      <cdr:y>0.21249</cdr:y>
    </cdr:to>
    <cdr:sp macro="" textlink="">
      <cdr:nvSpPr>
        <cdr:cNvPr id="38503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795655"/>
          <a:ext cx="1302735" cy="2752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0.5081</cdr:x>
      <cdr:y>0.14726</cdr:y>
    </cdr:from>
    <cdr:to>
      <cdr:x>0.54992</cdr:x>
      <cdr:y>0.2051</cdr:y>
    </cdr:to>
    <cdr:sp macro="" textlink="">
      <cdr:nvSpPr>
        <cdr:cNvPr id="385035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60235" y="819149"/>
          <a:ext cx="235390" cy="3217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0.46024</cdr:x>
      <cdr:y>0.1524</cdr:y>
    </cdr:from>
    <cdr:to>
      <cdr:x>0.48471</cdr:x>
      <cdr:y>0.20564</cdr:y>
    </cdr:to>
    <cdr:sp macro="" textlink="">
      <cdr:nvSpPr>
        <cdr:cNvPr id="38503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90799" y="847724"/>
          <a:ext cx="137766" cy="2961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0.26396</cdr:x>
      <cdr:y>0.16096</cdr:y>
    </cdr:from>
    <cdr:to>
      <cdr:x>0.43831</cdr:x>
      <cdr:y>0.21224</cdr:y>
    </cdr:to>
    <cdr:sp macro="" textlink="">
      <cdr:nvSpPr>
        <cdr:cNvPr id="385037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85899" y="895350"/>
          <a:ext cx="981468" cy="2852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0.19147</cdr:x>
      <cdr:y>0.28694</cdr:y>
    </cdr:from>
    <cdr:to>
      <cdr:x>0.31116</cdr:x>
      <cdr:y>0.32134</cdr:y>
    </cdr:to>
    <cdr:sp macro="" textlink="">
      <cdr:nvSpPr>
        <cdr:cNvPr id="38503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77816" y="1596132"/>
          <a:ext cx="673767" cy="191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0.20135</cdr:x>
      <cdr:y>0.57449</cdr:y>
    </cdr:from>
    <cdr:to>
      <cdr:x>0.25485</cdr:x>
      <cdr:y>0.60616</cdr:y>
    </cdr:to>
    <cdr:sp macro="" textlink="">
      <cdr:nvSpPr>
        <cdr:cNvPr id="38503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33474" y="3195644"/>
          <a:ext cx="301171" cy="176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0.45854</cdr:x>
      <cdr:y>0.74486</cdr:y>
    </cdr:from>
    <cdr:to>
      <cdr:x>0.46362</cdr:x>
      <cdr:y>0.78082</cdr:y>
    </cdr:to>
    <cdr:sp macro="" textlink="">
      <cdr:nvSpPr>
        <cdr:cNvPr id="38504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81274" y="4143358"/>
          <a:ext cx="28569" cy="200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0.77466</cdr:x>
      <cdr:y>0.46979</cdr:y>
    </cdr:from>
    <cdr:to>
      <cdr:x>0.85331</cdr:x>
      <cdr:y>0.48429</cdr:y>
    </cdr:to>
    <cdr:sp macro="" textlink="">
      <cdr:nvSpPr>
        <cdr:cNvPr id="38504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60793" y="2613241"/>
          <a:ext cx="442743" cy="806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0.74272</cdr:x>
      <cdr:y>0.87251</cdr:y>
    </cdr:from>
    <cdr:to>
      <cdr:x>0.98646</cdr:x>
      <cdr:y>0.9354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4180975" y="4853424"/>
          <a:ext cx="1372100" cy="3498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0.39127</cdr:x>
      <cdr:y>0.3122</cdr:y>
    </cdr:from>
    <cdr:to>
      <cdr:x>0.62999</cdr:x>
      <cdr:y>0.35423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202589" y="1736636"/>
          <a:ext cx="1343821" cy="23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0.39228</cdr:x>
      <cdr:y>0.23517</cdr:y>
    </cdr:from>
    <cdr:to>
      <cdr:x>0.631</cdr:x>
      <cdr:y>0.2772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208264" y="1308166"/>
          <a:ext cx="1343820" cy="23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1190625</xdr:colOff>
      <xdr:row>14</xdr:row>
      <xdr:rowOff>104775</xdr:rowOff>
    </xdr:from>
    <xdr:to>
      <xdr:col>6</xdr:col>
      <xdr:colOff>466725</xdr:colOff>
      <xdr:row>42</xdr:row>
      <xdr:rowOff>66675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0.79736</cdr:x>
      <cdr:y>0.45983</cdr:y>
    </cdr:from>
    <cdr:to>
      <cdr:x>0.97971</cdr:x>
      <cdr:y>0.60429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8547" y="2557837"/>
          <a:ext cx="1026498" cy="803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    )</a:t>
          </a: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0.75793</cdr:x>
      <cdr:y>0.11059</cdr:y>
    </cdr:from>
    <cdr:to>
      <cdr:x>0.986</cdr:x>
      <cdr:y>0.25323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98" y="615163"/>
          <a:ext cx="1283868" cy="793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</a:p>
        <a:p xmlns:a="http://schemas.openxmlformats.org/drawingml/2006/main">
          <a:pPr algn="ctr" rtl="1"/>
          <a:r>
            <a:rPr lang="en-US" altLang="ja-JP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    ) </a:t>
          </a:r>
        </a:p>
        <a:p xmlns:a="http://schemas.openxmlformats.org/drawingml/2006/main">
          <a:pPr algn="ctr" rtl="1"/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0.25133</cdr:x>
      <cdr:y>0.03417</cdr:y>
    </cdr:from>
    <cdr:to>
      <cdr:x>0.51987</cdr:x>
      <cdr:y>0.15723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01" y="190068"/>
          <a:ext cx="1511696" cy="684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10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（　　　）</a:t>
          </a:r>
          <a:endParaRPr lang="en-US" altLang="ja-JP" sz="10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0.55596</cdr:x>
      <cdr:y>0.03022</cdr:y>
    </cdr:from>
    <cdr:to>
      <cdr:x>0.79033</cdr:x>
      <cdr:y>0.15675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51" y="168129"/>
          <a:ext cx="131933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（燃料からの漏出等）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0.00376</cdr:x>
      <cdr:y>0.10191</cdr:y>
    </cdr:from>
    <cdr:to>
      <cdr:x>0.30647</cdr:x>
      <cdr:y>0.22843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6" y="566884"/>
          <a:ext cx="170405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0.57129</cdr:x>
      <cdr:y>0.18079</cdr:y>
    </cdr:from>
    <cdr:to>
      <cdr:x>0.76544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1465" y="1004272"/>
          <a:ext cx="1095682" cy="154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0.49746</cdr:x>
      <cdr:y>0.12649</cdr:y>
    </cdr:from>
    <cdr:to>
      <cdr:x>0.59291</cdr:x>
      <cdr:y>0.20377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00350" y="703613"/>
          <a:ext cx="537303" cy="4298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0.44501</cdr:x>
      <cdr:y>0.11644</cdr:y>
    </cdr:from>
    <cdr:to>
      <cdr:x>0.47377</cdr:x>
      <cdr:y>0.20548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05074" y="647699"/>
          <a:ext cx="161923" cy="4952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0.28426</cdr:x>
      <cdr:y>0.17295</cdr:y>
    </cdr:from>
    <cdr:to>
      <cdr:x>0.4264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00199" y="962024"/>
          <a:ext cx="800099" cy="219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0.28767</cdr:y>
    </cdr:from>
    <cdr:to>
      <cdr:x>0.30288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7" y="1600193"/>
          <a:ext cx="594958" cy="194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0.21837</cdr:x>
      <cdr:y>0.60293</cdr:y>
    </cdr:from>
    <cdr:to>
      <cdr:x>0.26014</cdr:x>
      <cdr:y>0.62113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29292" y="3353870"/>
          <a:ext cx="235135" cy="1012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0.50254</cdr:x>
      <cdr:y>0.74951</cdr:y>
    </cdr:from>
    <cdr:to>
      <cdr:x>0.53032</cdr:x>
      <cdr:y>0.78938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28925" y="4169224"/>
          <a:ext cx="156392" cy="221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0.77444</cdr:x>
      <cdr:y>0.48226</cdr:y>
    </cdr:from>
    <cdr:to>
      <cdr:x>0.81426</cdr:x>
      <cdr:y>0.49848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69226" y="2684019"/>
          <a:ext cx="222750" cy="88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0.71667</cdr:x>
      <cdr:y>0.82824</cdr:y>
    </cdr:from>
    <cdr:to>
      <cdr:x>0.97293</cdr:x>
      <cdr:y>0.88891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34333" y="4607168"/>
          <a:ext cx="1442542" cy="3374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0.38314</cdr:x>
      <cdr:y>0.31994</cdr:y>
    </cdr:from>
    <cdr:to>
      <cdr:x>0.62388</cdr:x>
      <cdr:y>0.36271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2156800" y="1779709"/>
          <a:ext cx="1355192" cy="237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0.38625</cdr:x>
      <cdr:y>0.23448</cdr:y>
    </cdr:from>
    <cdr:to>
      <cdr:x>0.62775</cdr:x>
      <cdr:y>0.27775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4319" y="1304341"/>
          <a:ext cx="1359470" cy="240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  <cdr:relSizeAnchor xmlns:cdr="http://schemas.openxmlformats.org/drawingml/2006/chartDrawing">
    <cdr:from>
      <cdr:x>0.81049</cdr:x>
      <cdr:y>0.60788</cdr:y>
    </cdr:from>
    <cdr:to>
      <cdr:x>0.97293</cdr:x>
      <cdr:y>0.77226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62475" y="3381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0.35871</cdr:x>
      <cdr:y>0.39384</cdr:y>
    </cdr:from>
    <cdr:to>
      <cdr:x>0.64805</cdr:x>
      <cdr:y>0.53082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19300" y="2190751"/>
          <a:ext cx="1628775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二酸化炭素</a:t>
          </a:r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総排出量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2013</a:t>
          </a:r>
          <a:r>
            <a:rPr lang="ja-JP" altLang="en-US" sz="1200"/>
            <a:t>年度</a:t>
          </a:r>
        </a:p>
      </cdr:txBody>
    </cdr:sp>
  </cdr:relSizeAnchor>
  <cdr:relSizeAnchor xmlns:cdr="http://schemas.openxmlformats.org/drawingml/2006/chartDrawing">
    <cdr:from>
      <cdr:x>0.46701</cdr:x>
      <cdr:y>0.8339</cdr:y>
    </cdr:from>
    <cdr:to>
      <cdr:x>0.62944</cdr:x>
      <cdr:y>0.99829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628900" y="463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0.37563</cdr:x>
      <cdr:y>0.78767</cdr:y>
    </cdr:from>
    <cdr:to>
      <cdr:x>0.61252</cdr:x>
      <cdr:y>0.95205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14550" y="4381500"/>
          <a:ext cx="13335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1"/>
          <a:endParaRPr lang="ja-JP" altLang="en-US" sz="1100"/>
        </a:p>
        <a:p xmlns:a="http://schemas.openxmlformats.org/drawingml/2006/main">
          <a:pPr algn="ctr" rtl="1"/>
          <a:endParaRPr lang="ja-JP" altLang="en-US" sz="1100"/>
        </a:p>
      </cdr:txBody>
    </cdr:sp>
  </cdr:relSizeAnchor>
  <cdr:relSizeAnchor xmlns:cdr="http://schemas.openxmlformats.org/drawingml/2006/chartDrawing">
    <cdr:from>
      <cdr:x>0.41455</cdr:x>
      <cdr:y>0.78768</cdr:y>
    </cdr:from>
    <cdr:to>
      <cdr:x>0.63113</cdr:x>
      <cdr:y>0.95206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333629" y="4381523"/>
          <a:ext cx="1219188" cy="914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運輸部門</a:t>
          </a:r>
        </a:p>
        <a:p xmlns:a="http://schemas.openxmlformats.org/drawingml/2006/main">
          <a:pPr algn="ctr"/>
          <a:r>
            <a:rPr lang="ja-JP" altLang="en-US" sz="1100"/>
            <a:t>（自動車・船舶等）</a:t>
          </a:r>
          <a:endParaRPr lang="en-US" altLang="ja-JP" sz="1100"/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 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0.01241</cdr:x>
      <cdr:y>0.60674</cdr:y>
    </cdr:from>
    <cdr:to>
      <cdr:x>0.22899</cdr:x>
      <cdr:y>0.77112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69850" y="3375025"/>
          <a:ext cx="1219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業務その他部門</a:t>
          </a:r>
          <a:endParaRPr lang="ja-JP" altLang="ja-JP">
            <a:effectLst/>
          </a:endParaRP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（商業･ｻｰﾋﾞｽ･事業所等）</a:t>
          </a:r>
          <a:endParaRPr lang="ja-JP" altLang="ja-JP">
            <a:effectLst/>
          </a:endParaRPr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0.02369</cdr:x>
      <cdr:y>0.26941</cdr:y>
    </cdr:from>
    <cdr:to>
      <cdr:x>0.20361</cdr:x>
      <cdr:y>0.39555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133349" y="1498600"/>
          <a:ext cx="1012825" cy="701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家庭部門</a:t>
          </a:r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 )</a:t>
          </a:r>
          <a:endParaRPr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1190625</xdr:colOff>
      <xdr:row>14</xdr:row>
      <xdr:rowOff>104775</xdr:rowOff>
    </xdr:from>
    <xdr:to>
      <xdr:col>6</xdr:col>
      <xdr:colOff>466725</xdr:colOff>
      <xdr:row>42</xdr:row>
      <xdr:rowOff>66675</xdr:rowOff>
    </xdr:to>
    <xdr:graphicFrame macro="">
      <xdr:nvGraphicFramePr>
        <xdr:cNvPr id="454308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0.75793</cdr:x>
      <cdr:y>0.11059</cdr:y>
    </cdr:from>
    <cdr:to>
      <cdr:x>0.986</cdr:x>
      <cdr:y>0.25323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98" y="615163"/>
          <a:ext cx="1283868" cy="793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/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</a:p>
        <a:p xmlns:a="http://schemas.openxmlformats.org/drawingml/2006/main">
          <a:pPr algn="ctr" rtl="1"/>
          <a:r>
            <a:rPr lang="en-US" altLang="ja-JP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    ) </a:t>
          </a:r>
        </a:p>
        <a:p xmlns:a="http://schemas.openxmlformats.org/drawingml/2006/main">
          <a:pPr algn="ctr" rtl="1"/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0.79905</cdr:x>
      <cdr:y>0.46154</cdr:y>
    </cdr:from>
    <cdr:to>
      <cdr:x>0.9814</cdr:x>
      <cdr:y>0.606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8061" y="2567381"/>
          <a:ext cx="1026498" cy="803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    )</a:t>
          </a: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0.25133</cdr:x>
      <cdr:y>0.03417</cdr:y>
    </cdr:from>
    <cdr:to>
      <cdr:x>0.51987</cdr:x>
      <cdr:y>0.15723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01" y="190068"/>
          <a:ext cx="1511696" cy="684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10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（　　　）</a:t>
          </a:r>
          <a:endParaRPr lang="en-US" altLang="ja-JP" sz="10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0.55596</cdr:x>
      <cdr:y>0.03022</cdr:y>
    </cdr:from>
    <cdr:to>
      <cdr:x>0.79033</cdr:x>
      <cdr:y>0.15675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51" y="168129"/>
          <a:ext cx="131933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（燃料からの漏出等）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0.00376</cdr:x>
      <cdr:y>0.10191</cdr:y>
    </cdr:from>
    <cdr:to>
      <cdr:x>0.30647</cdr:x>
      <cdr:y>0.22843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6" y="566884"/>
          <a:ext cx="170405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　　）</a:t>
          </a:r>
        </a:p>
      </cdr:txBody>
    </cdr:sp>
  </cdr:relSizeAnchor>
  <cdr:relSizeAnchor xmlns:cdr="http://schemas.openxmlformats.org/drawingml/2006/chartDrawing">
    <cdr:from>
      <cdr:x>0.57129</cdr:x>
      <cdr:y>0.18079</cdr:y>
    </cdr:from>
    <cdr:to>
      <cdr:x>0.76544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1465" y="1004272"/>
          <a:ext cx="1095682" cy="154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0.49746</cdr:x>
      <cdr:y>0.12649</cdr:y>
    </cdr:from>
    <cdr:to>
      <cdr:x>0.59291</cdr:x>
      <cdr:y>0.20377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00350" y="703613"/>
          <a:ext cx="537303" cy="4298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0.44501</cdr:x>
      <cdr:y>0.11644</cdr:y>
    </cdr:from>
    <cdr:to>
      <cdr:x>0.47377</cdr:x>
      <cdr:y>0.20548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05074" y="647699"/>
          <a:ext cx="161923" cy="4952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0.28426</cdr:x>
      <cdr:y>0.17295</cdr:y>
    </cdr:from>
    <cdr:to>
      <cdr:x>0.4264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00199" y="962024"/>
          <a:ext cx="800099" cy="219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0.28767</cdr:y>
    </cdr:from>
    <cdr:to>
      <cdr:x>0.30288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7" y="1600193"/>
          <a:ext cx="594958" cy="194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0.21837</cdr:x>
      <cdr:y>0.60293</cdr:y>
    </cdr:from>
    <cdr:to>
      <cdr:x>0.26014</cdr:x>
      <cdr:y>0.62113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29292" y="3353870"/>
          <a:ext cx="235135" cy="1012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0.50254</cdr:x>
      <cdr:y>0.74951</cdr:y>
    </cdr:from>
    <cdr:to>
      <cdr:x>0.53032</cdr:x>
      <cdr:y>0.78938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28925" y="4169224"/>
          <a:ext cx="156392" cy="221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0.77444</cdr:x>
      <cdr:y>0.48226</cdr:y>
    </cdr:from>
    <cdr:to>
      <cdr:x>0.81426</cdr:x>
      <cdr:y>0.49848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69226" y="2684019"/>
          <a:ext cx="222750" cy="88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0.71667</cdr:x>
      <cdr:y>0.82824</cdr:y>
    </cdr:from>
    <cdr:to>
      <cdr:x>0.97293</cdr:x>
      <cdr:y>0.88891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34333" y="4607168"/>
          <a:ext cx="1442542" cy="3374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0.38314</cdr:x>
      <cdr:y>0.31994</cdr:y>
    </cdr:from>
    <cdr:to>
      <cdr:x>0.62388</cdr:x>
      <cdr:y>0.36271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2156800" y="1779709"/>
          <a:ext cx="1355192" cy="237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0.38625</cdr:x>
      <cdr:y>0.23448</cdr:y>
    </cdr:from>
    <cdr:to>
      <cdr:x>0.62775</cdr:x>
      <cdr:y>0.27775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4319" y="1304341"/>
          <a:ext cx="1359470" cy="240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  <cdr:relSizeAnchor xmlns:cdr="http://schemas.openxmlformats.org/drawingml/2006/chartDrawing">
    <cdr:from>
      <cdr:x>0.81049</cdr:x>
      <cdr:y>0.60788</cdr:y>
    </cdr:from>
    <cdr:to>
      <cdr:x>0.97293</cdr:x>
      <cdr:y>0.77226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62475" y="3381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0.35871</cdr:x>
      <cdr:y>0.39384</cdr:y>
    </cdr:from>
    <cdr:to>
      <cdr:x>0.64805</cdr:x>
      <cdr:y>0.53082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19300" y="2190751"/>
          <a:ext cx="1628775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二酸化炭素</a:t>
          </a:r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総排出量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2015</a:t>
          </a:r>
          <a:r>
            <a:rPr lang="ja-JP" altLang="en-US" sz="1200"/>
            <a:t>年度速報値</a:t>
          </a:r>
        </a:p>
      </cdr:txBody>
    </cdr:sp>
  </cdr:relSizeAnchor>
  <cdr:relSizeAnchor xmlns:cdr="http://schemas.openxmlformats.org/drawingml/2006/chartDrawing">
    <cdr:from>
      <cdr:x>0.46701</cdr:x>
      <cdr:y>0.8339</cdr:y>
    </cdr:from>
    <cdr:to>
      <cdr:x>0.62944</cdr:x>
      <cdr:y>0.99829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628900" y="463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0.37563</cdr:x>
      <cdr:y>0.78767</cdr:y>
    </cdr:from>
    <cdr:to>
      <cdr:x>0.61252</cdr:x>
      <cdr:y>0.95205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14550" y="4381500"/>
          <a:ext cx="13335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1"/>
          <a:endParaRPr lang="ja-JP" altLang="en-US" sz="1100"/>
        </a:p>
        <a:p xmlns:a="http://schemas.openxmlformats.org/drawingml/2006/main">
          <a:pPr algn="ctr" rtl="1"/>
          <a:endParaRPr lang="ja-JP" altLang="en-US" sz="1100"/>
        </a:p>
      </cdr:txBody>
    </cdr:sp>
  </cdr:relSizeAnchor>
  <cdr:relSizeAnchor xmlns:cdr="http://schemas.openxmlformats.org/drawingml/2006/chartDrawing">
    <cdr:from>
      <cdr:x>0.4044</cdr:x>
      <cdr:y>0.7911</cdr:y>
    </cdr:from>
    <cdr:to>
      <cdr:x>0.62098</cdr:x>
      <cdr:y>0.95548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276475" y="4400550"/>
          <a:ext cx="1219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運輸部門</a:t>
          </a:r>
        </a:p>
        <a:p xmlns:a="http://schemas.openxmlformats.org/drawingml/2006/main">
          <a:pPr algn="ctr"/>
          <a:r>
            <a:rPr lang="ja-JP" altLang="en-US" sz="1100"/>
            <a:t>（自動車・船舶等）</a:t>
          </a:r>
          <a:endParaRPr lang="en-US" altLang="ja-JP" sz="1100"/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 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0.01241</cdr:x>
      <cdr:y>0.60674</cdr:y>
    </cdr:from>
    <cdr:to>
      <cdr:x>0.22899</cdr:x>
      <cdr:y>0.77112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69850" y="3375025"/>
          <a:ext cx="1219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業務その他部門</a:t>
          </a:r>
          <a:endParaRPr lang="ja-JP" altLang="ja-JP">
            <a:effectLst/>
          </a:endParaRP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（商業･ｻｰﾋﾞｽ･事業所等）</a:t>
          </a:r>
          <a:endParaRPr lang="ja-JP" altLang="ja-JP">
            <a:effectLst/>
          </a:endParaRPr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0.02369</cdr:x>
      <cdr:y>0.26941</cdr:y>
    </cdr:from>
    <cdr:to>
      <cdr:x>0.20361</cdr:x>
      <cdr:y>0.39555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133349" y="1498600"/>
          <a:ext cx="1012825" cy="701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家庭部門</a:t>
          </a:r>
        </a:p>
        <a:p xmlns:a="http://schemas.openxmlformats.org/drawingml/2006/main">
          <a:pPr algn="ctr"/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(        )</a:t>
          </a:r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142875</xdr:colOff>
      <xdr:row>5</xdr:row>
      <xdr:rowOff>0</xdr:rowOff>
    </xdr:from>
    <xdr:to>
      <xdr:col>63</xdr:col>
      <xdr:colOff>800100</xdr:colOff>
      <xdr:row>28</xdr:row>
      <xdr:rowOff>123825</xdr:rowOff>
    </xdr:to>
    <xdr:graphicFrame macro="">
      <xdr:nvGraphicFramePr>
        <xdr:cNvPr id="3887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0.69946</cdr:x>
      <cdr:y>0.80403</cdr:y>
    </cdr:from>
    <cdr:to>
      <cdr:x>0.9942</cdr:x>
      <cdr:y>0.93881</cdr:y>
    </cdr:to>
    <cdr:sp macro="" textlink="">
      <cdr:nvSpPr>
        <cdr:cNvPr id="389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721" y="3485359"/>
          <a:ext cx="1274559" cy="579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（家畜の消化管内発酵、稲作等）</a:t>
          </a:r>
        </a:p>
      </cdr:txBody>
    </cdr:sp>
  </cdr:relSizeAnchor>
  <cdr:relSizeAnchor xmlns:cdr="http://schemas.openxmlformats.org/drawingml/2006/chartDrawing">
    <cdr:from>
      <cdr:x>0.38878</cdr:x>
      <cdr:y>0.03216</cdr:y>
    </cdr:from>
    <cdr:to>
      <cdr:x>0.59912</cdr:x>
      <cdr:y>0.11233</cdr:y>
    </cdr:to>
    <cdr:sp macro="" textlink="">
      <cdr:nvSpPr>
        <cdr:cNvPr id="389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229" y="139088"/>
          <a:ext cx="909584" cy="346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燃料の燃焼</a:t>
          </a:r>
        </a:p>
      </cdr:txBody>
    </cdr:sp>
  </cdr:relSizeAnchor>
  <cdr:relSizeAnchor xmlns:cdr="http://schemas.openxmlformats.org/drawingml/2006/chartDrawing">
    <cdr:from>
      <cdr:x>0.73114</cdr:x>
      <cdr:y>0.14765</cdr:y>
    </cdr:from>
    <cdr:to>
      <cdr:x>0.99339</cdr:x>
      <cdr:y>0.25998</cdr:y>
    </cdr:to>
    <cdr:sp macro="" textlink="">
      <cdr:nvSpPr>
        <cdr:cNvPr id="389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714" y="638477"/>
          <a:ext cx="1134061" cy="485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</a:p>
      </cdr:txBody>
    </cdr:sp>
  </cdr:relSizeAnchor>
  <cdr:relSizeAnchor xmlns:cdr="http://schemas.openxmlformats.org/drawingml/2006/chartDrawing">
    <cdr:from>
      <cdr:x>0.55204</cdr:x>
      <cdr:y>0.00651</cdr:y>
    </cdr:from>
    <cdr:to>
      <cdr:x>0.92291</cdr:x>
      <cdr:y>0.12556</cdr:y>
    </cdr:to>
    <cdr:sp macro="" textlink="">
      <cdr:nvSpPr>
        <cdr:cNvPr id="389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203" y="28149"/>
          <a:ext cx="1603772" cy="514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燃料からの漏出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（天然ガス生産時・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石炭採掘時の漏出等）</a:t>
          </a:r>
        </a:p>
      </cdr:txBody>
    </cdr:sp>
  </cdr:relSizeAnchor>
  <cdr:relSizeAnchor xmlns:cdr="http://schemas.openxmlformats.org/drawingml/2006/chartDrawing">
    <cdr:from>
      <cdr:x>0.07049</cdr:x>
      <cdr:y>0.09446</cdr:y>
    </cdr:from>
    <cdr:to>
      <cdr:x>0.38327</cdr:x>
      <cdr:y>0.21561</cdr:y>
    </cdr:to>
    <cdr:sp macro="" textlink="">
      <cdr:nvSpPr>
        <cdr:cNvPr id="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20" y="408473"/>
          <a:ext cx="1352571" cy="523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effectLst/>
              <a:latin typeface="Calibri"/>
              <a:ea typeface="+mn-ea"/>
              <a:cs typeface="+mn-cs"/>
            </a:rPr>
            <a:t>廃棄物</a:t>
          </a:r>
          <a:endParaRPr lang="ja-JP" altLang="ja-JP">
            <a:effectLst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（埋立、排水処理等）</a:t>
          </a:r>
        </a:p>
      </cdr:txBody>
    </cdr:sp>
  </cdr:relSizeAnchor>
  <cdr:relSizeAnchor xmlns:cdr="http://schemas.openxmlformats.org/drawingml/2006/chartDrawing">
    <cdr:from>
      <cdr:x>0.6696</cdr:x>
      <cdr:y>0.23568</cdr:y>
    </cdr:from>
    <cdr:to>
      <cdr:x>0.74009</cdr:x>
      <cdr:y>0.24449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95600" y="1019163"/>
          <a:ext cx="304808" cy="381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0.49559</cdr:x>
      <cdr:y>0.13436</cdr:y>
    </cdr:from>
    <cdr:to>
      <cdr:x>0.55139</cdr:x>
      <cdr:y>0.21338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43125" y="581025"/>
          <a:ext cx="241283" cy="341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0.82159</cdr:x>
      <cdr:y>0.68992</cdr:y>
    </cdr:from>
    <cdr:to>
      <cdr:x>0.85242</cdr:x>
      <cdr:y>0.80422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52826" y="2990869"/>
          <a:ext cx="133350" cy="495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0.21145</cdr:x>
      <cdr:y>0.2489</cdr:y>
    </cdr:from>
    <cdr:to>
      <cdr:x>0.28194</cdr:x>
      <cdr:y>0.29295</cdr:y>
    </cdr:to>
    <cdr:sp macro="" textlink="">
      <cdr:nvSpPr>
        <cdr:cNvPr id="1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14399" y="1076324"/>
          <a:ext cx="304799" cy="1904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0.63876</cdr:x>
      <cdr:y>0.15859</cdr:y>
    </cdr:from>
    <cdr:to>
      <cdr:x>0.6696</cdr:x>
      <cdr:y>0.2347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762240" y="685800"/>
          <a:ext cx="133359" cy="3291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0.37445</cdr:x>
      <cdr:y>0.46696</cdr:y>
    </cdr:from>
    <cdr:to>
      <cdr:x>0.65198</cdr:x>
      <cdr:y>0.67841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9250" y="2019300"/>
          <a:ext cx="12001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メタン総排出量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2015</a:t>
          </a:r>
          <a:r>
            <a:rPr lang="ja-JP" altLang="en-US" sz="1200"/>
            <a:t>年度速報値</a:t>
          </a:r>
          <a:endParaRPr lang="en-US" altLang="ja-JP" sz="1200"/>
        </a:p>
        <a:p xmlns:a="http://schemas.openxmlformats.org/drawingml/2006/main">
          <a:pPr algn="ctr"/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228600</xdr:colOff>
      <xdr:row>2</xdr:row>
      <xdr:rowOff>95250</xdr:rowOff>
    </xdr:from>
    <xdr:to>
      <xdr:col>64</xdr:col>
      <xdr:colOff>152400</xdr:colOff>
      <xdr:row>26</xdr:row>
      <xdr:rowOff>95250</xdr:rowOff>
    </xdr:to>
    <xdr:graphicFrame macro="">
      <xdr:nvGraphicFramePr>
        <xdr:cNvPr id="3918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0.00169</cdr:x>
      <cdr:y>0.79841</cdr:y>
    </cdr:from>
    <cdr:to>
      <cdr:x>0.1103</cdr:x>
      <cdr:y>0.8388</cdr:y>
    </cdr:to>
    <cdr:sp macro="" textlink="">
      <cdr:nvSpPr>
        <cdr:cNvPr id="373770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08" y="4674813"/>
          <a:ext cx="873570" cy="2364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600" b="0" i="0" strike="noStrike">
              <a:solidFill>
                <a:srgbClr val="000000"/>
              </a:solidFill>
              <a:latin typeface="Arial"/>
              <a:cs typeface="Arial"/>
            </a:rPr>
            <a:t>0</a:t>
          </a:r>
        </a:p>
      </cdr:txBody>
    </cdr:sp>
  </cdr:relSizeAnchor>
  <cdr:relSizeAnchor xmlns:cdr="http://schemas.openxmlformats.org/drawingml/2006/chartDrawing">
    <cdr:from>
      <cdr:x>0.10499</cdr:x>
      <cdr:y>0.71227</cdr:y>
    </cdr:from>
    <cdr:to>
      <cdr:x>0.14601</cdr:x>
      <cdr:y>0.77915</cdr:y>
    </cdr:to>
    <cdr:sp macro="" textlink="">
      <cdr:nvSpPr>
        <cdr:cNvPr id="15" name="テキスト ボックス 12"/>
        <cdr:cNvSpPr txBox="1"/>
      </cdr:nvSpPr>
      <cdr:spPr>
        <a:xfrm xmlns:a="http://schemas.openxmlformats.org/drawingml/2006/main">
          <a:off x="844483" y="4170462"/>
          <a:ext cx="329931" cy="391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2000"/>
            <a:t>≈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0.01078</cdr:x>
      <cdr:y>0.80969</cdr:y>
    </cdr:from>
    <cdr:to>
      <cdr:x>0.35634</cdr:x>
      <cdr:y>0.95151</cdr:y>
    </cdr:to>
    <cdr:sp macro="" textlink="">
      <cdr:nvSpPr>
        <cdr:cNvPr id="3368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68" y="3477583"/>
          <a:ext cx="1490237" cy="615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（家畜排せつ物の管理、農用地の土壌等）</a:t>
          </a:r>
        </a:p>
      </cdr:txBody>
    </cdr:sp>
  </cdr:relSizeAnchor>
  <cdr:relSizeAnchor xmlns:cdr="http://schemas.openxmlformats.org/drawingml/2006/chartDrawing">
    <cdr:from>
      <cdr:x>0.01964</cdr:x>
      <cdr:y>0.05172</cdr:y>
    </cdr:from>
    <cdr:to>
      <cdr:x>0.33682</cdr:x>
      <cdr:y>0.15965</cdr:y>
    </cdr:to>
    <cdr:sp macro="" textlink="">
      <cdr:nvSpPr>
        <cdr:cNvPr id="392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58" y="222651"/>
          <a:ext cx="1366897" cy="46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（排水処理、焼却等）</a:t>
          </a:r>
        </a:p>
      </cdr:txBody>
    </cdr:sp>
  </cdr:relSizeAnchor>
  <cdr:relSizeAnchor xmlns:cdr="http://schemas.openxmlformats.org/drawingml/2006/chartDrawing">
    <cdr:from>
      <cdr:x>0.68673</cdr:x>
      <cdr:y>0.0883</cdr:y>
    </cdr:from>
    <cdr:to>
      <cdr:x>0.97797</cdr:x>
      <cdr:y>0.16592</cdr:y>
    </cdr:to>
    <cdr:sp macro="" textlink="">
      <cdr:nvSpPr>
        <cdr:cNvPr id="392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9652" y="381826"/>
          <a:ext cx="1259448" cy="335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燃料の燃焼・漏出</a:t>
          </a:r>
        </a:p>
      </cdr:txBody>
    </cdr:sp>
  </cdr:relSizeAnchor>
  <cdr:relSizeAnchor xmlns:cdr="http://schemas.openxmlformats.org/drawingml/2006/chartDrawing">
    <cdr:from>
      <cdr:x>0.58174</cdr:x>
      <cdr:y>0.87043</cdr:y>
    </cdr:from>
    <cdr:to>
      <cdr:x>1</cdr:x>
      <cdr:y>0.98152</cdr:y>
    </cdr:to>
    <cdr:sp macro="" textlink="">
      <cdr:nvSpPr>
        <cdr:cNvPr id="392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5647" y="3764024"/>
          <a:ext cx="1808703" cy="480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（アジピン酸、硝酸製造等）</a:t>
          </a:r>
        </a:p>
      </cdr:txBody>
    </cdr:sp>
  </cdr:relSizeAnchor>
  <cdr:relSizeAnchor xmlns:cdr="http://schemas.openxmlformats.org/drawingml/2006/chartDrawing">
    <cdr:from>
      <cdr:x>0.84141</cdr:x>
      <cdr:y>0.68502</cdr:y>
    </cdr:from>
    <cdr:to>
      <cdr:x>0.88106</cdr:x>
      <cdr:y>0.8348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638549" y="2962275"/>
          <a:ext cx="171449" cy="647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0.24284</cdr:x>
      <cdr:y>0.17948</cdr:y>
    </cdr:from>
    <cdr:to>
      <cdr:x>0.34416</cdr:x>
      <cdr:y>0.21913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046547" y="771961"/>
          <a:ext cx="436642" cy="1705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0.17682</cdr:x>
      <cdr:y>0.75061</cdr:y>
    </cdr:from>
    <cdr:to>
      <cdr:x>0.22198</cdr:x>
      <cdr:y>0.81396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64116" y="3221068"/>
          <a:ext cx="194625" cy="2714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0.74655</cdr:x>
      <cdr:y>0.22122</cdr:y>
    </cdr:from>
    <cdr:to>
      <cdr:x>0.79812</cdr:x>
      <cdr:y>0.26059</cdr:y>
    </cdr:to>
    <cdr:sp macro="" textlink="">
      <cdr:nvSpPr>
        <cdr:cNvPr id="1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08867" y="952500"/>
          <a:ext cx="222250" cy="169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0.29075</cdr:x>
      <cdr:y>0.4207</cdr:y>
    </cdr:from>
    <cdr:to>
      <cdr:x>0.7467</cdr:x>
      <cdr:y>0.69604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57300" y="1819275"/>
          <a:ext cx="1971675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一酸化二窒素</a:t>
          </a:r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総排出量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2015</a:t>
          </a:r>
          <a:r>
            <a:rPr lang="ja-JP" altLang="en-US" sz="1200"/>
            <a:t>年度速報値</a:t>
          </a:r>
          <a:endParaRPr lang="en-US" altLang="ja-JP" sz="1200"/>
        </a:p>
        <a:p xmlns:a="http://schemas.openxmlformats.org/drawingml/2006/main">
          <a:pPr algn="ctr"/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363537</xdr:colOff>
      <xdr:row>35</xdr:row>
      <xdr:rowOff>152004</xdr:rowOff>
    </xdr:from>
    <xdr:to>
      <xdr:col>64</xdr:col>
      <xdr:colOff>287336</xdr:colOff>
      <xdr:row>58</xdr:row>
      <xdr:rowOff>151607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58</xdr:col>
      <xdr:colOff>497284</xdr:colOff>
      <xdr:row>62</xdr:row>
      <xdr:rowOff>57547</xdr:rowOff>
    </xdr:from>
    <xdr:to>
      <xdr:col>64</xdr:col>
      <xdr:colOff>421083</xdr:colOff>
      <xdr:row>85</xdr:row>
      <xdr:rowOff>67073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58</xdr:col>
      <xdr:colOff>704453</xdr:colOff>
      <xdr:row>89</xdr:row>
      <xdr:rowOff>41672</xdr:rowOff>
    </xdr:from>
    <xdr:to>
      <xdr:col>64</xdr:col>
      <xdr:colOff>656827</xdr:colOff>
      <xdr:row>112</xdr:row>
      <xdr:rowOff>68263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58</xdr:col>
      <xdr:colOff>311945</xdr:colOff>
      <xdr:row>5</xdr:row>
      <xdr:rowOff>167877</xdr:rowOff>
    </xdr:from>
    <xdr:to>
      <xdr:col>64</xdr:col>
      <xdr:colOff>245269</xdr:colOff>
      <xdr:row>28</xdr:row>
      <xdr:rowOff>168672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0.30988</cdr:x>
      <cdr:y>0.40805</cdr:y>
    </cdr:from>
    <cdr:to>
      <cdr:x>0.70086</cdr:x>
      <cdr:y>0.66657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340046" y="1822698"/>
          <a:ext cx="1690735" cy="115474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200"/>
            <a:t>PFCs </a:t>
          </a:r>
          <a:r>
            <a:rPr lang="ja-JP" altLang="en-US" sz="1200"/>
            <a:t>排出量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200"/>
            <a:t>2015</a:t>
          </a:r>
          <a:r>
            <a:rPr lang="ja-JP" altLang="en-US" sz="1200"/>
            <a:t>年速報値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（平成</a:t>
          </a:r>
          <a:r>
            <a:rPr lang="en-US" altLang="ja-JP" sz="1200"/>
            <a:t>27</a:t>
          </a:r>
          <a:r>
            <a:rPr lang="ja-JP" altLang="en-US" sz="1200"/>
            <a:t>年速報値）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  <cdr:relSizeAnchor xmlns:cdr="http://schemas.openxmlformats.org/drawingml/2006/chartDrawing">
    <cdr:from>
      <cdr:x>0.53524</cdr:x>
      <cdr:y>0.12421</cdr:y>
    </cdr:from>
    <cdr:to>
      <cdr:x>0.53933</cdr:x>
      <cdr:y>0.1791</cdr:y>
    </cdr:to>
    <cdr:sp macro="" textlink="">
      <cdr:nvSpPr>
        <cdr:cNvPr id="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14575" y="554873"/>
          <a:ext cx="17677" cy="2452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0.31025</cdr:x>
      <cdr:y>0.45573</cdr:y>
    </cdr:from>
    <cdr:to>
      <cdr:x>0.69134</cdr:x>
      <cdr:y>0.72416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 flipH="1">
          <a:off x="1341650" y="2035855"/>
          <a:ext cx="1647967" cy="119913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200"/>
            <a:t>SF</a:t>
          </a:r>
          <a:r>
            <a:rPr lang="en-US" altLang="ja-JP" sz="1200" baseline="-25000"/>
            <a:t>6</a:t>
          </a:r>
          <a:r>
            <a:rPr lang="en-US" altLang="ja-JP" sz="1200"/>
            <a:t> </a:t>
          </a:r>
          <a:r>
            <a:rPr lang="ja-JP" altLang="en-US" sz="1200"/>
            <a:t>排出量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200"/>
            <a:t>2015</a:t>
          </a:r>
          <a:r>
            <a:rPr lang="ja-JP" altLang="en-US" sz="1200"/>
            <a:t>年速報値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（平成</a:t>
          </a:r>
          <a:r>
            <a:rPr lang="en-US" altLang="ja-JP" sz="1200"/>
            <a:t>27</a:t>
          </a:r>
          <a:r>
            <a:rPr lang="ja-JP" altLang="en-US" sz="1200"/>
            <a:t>年速報値）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  <cdr:relSizeAnchor xmlns:cdr="http://schemas.openxmlformats.org/drawingml/2006/chartDrawing">
    <cdr:from>
      <cdr:x>0.67972</cdr:x>
      <cdr:y>0.22199</cdr:y>
    </cdr:from>
    <cdr:to>
      <cdr:x>0.71855</cdr:x>
      <cdr:y>0.26056</cdr:y>
    </cdr:to>
    <cdr:sp macro="" textlink="">
      <cdr:nvSpPr>
        <cdr:cNvPr id="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49971" y="981191"/>
          <a:ext cx="168114" cy="171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0.53714</cdr:x>
      <cdr:y>0.17508</cdr:y>
    </cdr:from>
    <cdr:to>
      <cdr:x>0.54063</cdr:x>
      <cdr:y>0.21198</cdr:y>
    </cdr:to>
    <cdr:sp macro="" textlink="">
      <cdr:nvSpPr>
        <cdr:cNvPr id="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328044" y="781049"/>
          <a:ext cx="15106" cy="1648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0.31369</cdr:x>
      <cdr:y>0.37992</cdr:y>
    </cdr:from>
    <cdr:to>
      <cdr:x>0.696</cdr:x>
      <cdr:y>0.6396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 flipH="1">
          <a:off x="1365469" y="1703672"/>
          <a:ext cx="1664166" cy="116448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200"/>
            <a:t>NF</a:t>
          </a:r>
          <a:r>
            <a:rPr lang="en-US" altLang="ja-JP" sz="1200" baseline="-25000"/>
            <a:t>3</a:t>
          </a:r>
          <a:r>
            <a:rPr lang="en-US" altLang="ja-JP" sz="1200"/>
            <a:t> </a:t>
          </a:r>
          <a:r>
            <a:rPr lang="ja-JP" altLang="en-US" sz="1200"/>
            <a:t>排出量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200"/>
            <a:t>2015</a:t>
          </a:r>
          <a:r>
            <a:rPr lang="ja-JP" altLang="en-US" sz="1200"/>
            <a:t>年速報値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（平成</a:t>
          </a:r>
          <a:r>
            <a:rPr lang="en-US" altLang="ja-JP" sz="1200"/>
            <a:t>27</a:t>
          </a:r>
          <a:r>
            <a:rPr lang="ja-JP" altLang="en-US" sz="1200"/>
            <a:t>年速報値）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0.29299</cdr:x>
      <cdr:y>0.42709</cdr:y>
    </cdr:from>
    <cdr:to>
      <cdr:x>0.71746</cdr:x>
      <cdr:y>0.68269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269764" y="1904195"/>
          <a:ext cx="1839599" cy="113956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200"/>
            <a:t>HFCs </a:t>
          </a:r>
          <a:r>
            <a:rPr lang="ja-JP" altLang="en-US" sz="1200"/>
            <a:t>排出量</a:t>
          </a:r>
          <a:endParaRPr lang="en-US" altLang="ja-JP" sz="1200"/>
        </a:p>
        <a:p xmlns:a="http://schemas.openxmlformats.org/drawingml/2006/main">
          <a:pPr algn="ctr"/>
          <a:r>
            <a:rPr lang="en-US" altLang="ja-JP" sz="1200"/>
            <a:t>2015</a:t>
          </a:r>
          <a:r>
            <a:rPr lang="ja-JP" altLang="en-US" sz="1200"/>
            <a:t>年速報値</a:t>
          </a:r>
          <a:endParaRPr lang="en-US" altLang="ja-JP" sz="1200"/>
        </a:p>
        <a:p xmlns:a="http://schemas.openxmlformats.org/drawingml/2006/main">
          <a:pPr algn="ctr"/>
          <a:r>
            <a:rPr lang="ja-JP" altLang="en-US" sz="1200"/>
            <a:t>（平成</a:t>
          </a:r>
          <a:r>
            <a:rPr lang="en-US" altLang="ja-JP" sz="1200"/>
            <a:t>27</a:t>
          </a:r>
          <a:r>
            <a:rPr lang="ja-JP" altLang="en-US" sz="1200"/>
            <a:t>年速報値）</a:t>
          </a: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endParaRPr lang="en-US" altLang="ja-JP" sz="12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200"/>
            <a:t>（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換算）</a:t>
          </a:r>
        </a:p>
      </cdr:txBody>
    </cdr:sp>
  </cdr:relSizeAnchor>
  <cdr:relSizeAnchor xmlns:cdr="http://schemas.openxmlformats.org/drawingml/2006/chartDrawing">
    <cdr:from>
      <cdr:x>0.20865</cdr:x>
      <cdr:y>0.13493</cdr:y>
    </cdr:from>
    <cdr:to>
      <cdr:x>0.48501</cdr:x>
      <cdr:y>0.21426</cdr:y>
    </cdr:to>
    <cdr:sp macro="" textlink="">
      <cdr:nvSpPr>
        <cdr:cNvPr id="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06909" y="603004"/>
          <a:ext cx="1201209" cy="354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0.23519</cdr:x>
      <cdr:y>0.22185</cdr:y>
    </cdr:from>
    <cdr:to>
      <cdr:x>0.47466</cdr:x>
      <cdr:y>0.25631</cdr:y>
    </cdr:to>
    <cdr:sp macro="" textlink="">
      <cdr:nvSpPr>
        <cdr:cNvPr id="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20404" y="979696"/>
          <a:ext cx="1038980" cy="15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0.19647</cdr:x>
      <cdr:y>0.26281</cdr:y>
    </cdr:from>
    <cdr:to>
      <cdr:x>0.40222</cdr:x>
      <cdr:y>0.28412</cdr:y>
    </cdr:to>
    <cdr:sp macro="" textlink="">
      <cdr:nvSpPr>
        <cdr:cNvPr id="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993" y="1174506"/>
          <a:ext cx="894291" cy="952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0.52153</cdr:x>
      <cdr:y>0.1405</cdr:y>
    </cdr:from>
    <cdr:to>
      <cdr:x>0.79694</cdr:x>
      <cdr:y>0.21475</cdr:y>
    </cdr:to>
    <cdr:sp macro="" textlink="">
      <cdr:nvSpPr>
        <cdr:cNvPr id="7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68008" y="618879"/>
          <a:ext cx="1198085" cy="3281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0.52153</cdr:x>
      <cdr:y>0.21712</cdr:y>
    </cdr:from>
    <cdr:to>
      <cdr:x>0.79959</cdr:x>
      <cdr:y>0.24553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72159" y="968130"/>
          <a:ext cx="1211793" cy="127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0.24761</cdr:x>
      <cdr:y>0.08757</cdr:y>
    </cdr:from>
    <cdr:to>
      <cdr:x>0.50647</cdr:x>
      <cdr:y>0.18642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76244" y="391339"/>
          <a:ext cx="1125170" cy="4417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0.51544</cdr:x>
      <cdr:y>0.09491</cdr:y>
    </cdr:from>
    <cdr:to>
      <cdr:x>0.74139</cdr:x>
      <cdr:y>0.18633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45702" y="423090"/>
          <a:ext cx="984250" cy="407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0.5085</cdr:x>
      <cdr:y>0.11342</cdr:y>
    </cdr:from>
    <cdr:to>
      <cdr:x>0.50935</cdr:x>
      <cdr:y>0.15673</cdr:y>
    </cdr:to>
    <cdr:sp macro="" textlink="">
      <cdr:nvSpPr>
        <cdr:cNvPr id="1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14478" y="505808"/>
          <a:ext cx="4765" cy="1924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0.35013</cdr:x>
      <cdr:y>0.41103</cdr:y>
    </cdr:from>
    <cdr:to>
      <cdr:x>0.69082</cdr:x>
      <cdr:y>0.60859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96328" y="2214806"/>
          <a:ext cx="2137112" cy="1064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ja-JP" sz="2000">
              <a:effectLst/>
              <a:latin typeface="+mn-lt"/>
              <a:ea typeface="+mn-ea"/>
              <a:cs typeface="+mn-cs"/>
            </a:rPr>
            <a:t>温室効果ガス</a:t>
          </a:r>
          <a:endParaRPr lang="ja-JP" altLang="ja-JP" sz="3200">
            <a:effectLst/>
          </a:endParaRPr>
        </a:p>
        <a:p xmlns:a="http://schemas.openxmlformats.org/drawingml/2006/main">
          <a:pPr algn="ctr"/>
          <a:r>
            <a:rPr lang="ja-JP" altLang="ja-JP" sz="2000">
              <a:effectLst/>
              <a:latin typeface="+mn-lt"/>
              <a:ea typeface="+mn-ea"/>
              <a:cs typeface="+mn-cs"/>
            </a:rPr>
            <a:t>排出量</a:t>
          </a:r>
          <a:endParaRPr lang="ja-JP" altLang="ja-JP" sz="3200">
            <a:effectLst/>
          </a:endParaRPr>
        </a:p>
        <a:p xmlns:a="http://schemas.openxmlformats.org/drawingml/2006/main">
          <a:pPr algn="ctr"/>
          <a:r>
            <a:rPr lang="ja-JP" altLang="ja-JP" sz="200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2000">
              <a:effectLst/>
              <a:latin typeface="+mn-lt"/>
              <a:ea typeface="+mn-ea"/>
              <a:cs typeface="+mn-cs"/>
            </a:rPr>
            <a:t>2015</a:t>
          </a:r>
          <a:r>
            <a:rPr lang="ja-JP" altLang="ja-JP" sz="2000">
              <a:effectLst/>
              <a:latin typeface="+mn-lt"/>
              <a:ea typeface="+mn-ea"/>
              <a:cs typeface="+mn-cs"/>
            </a:rPr>
            <a:t>年度</a:t>
          </a:r>
          <a:r>
            <a:rPr lang="ja-JP" altLang="en-US" sz="2000">
              <a:effectLst/>
              <a:latin typeface="+mn-lt"/>
              <a:ea typeface="+mn-ea"/>
              <a:cs typeface="+mn-cs"/>
            </a:rPr>
            <a:t>速報値</a:t>
          </a:r>
          <a:r>
            <a:rPr lang="ja-JP" altLang="ja-JP" sz="2000">
              <a:effectLst/>
              <a:latin typeface="+mn-lt"/>
              <a:ea typeface="+mn-ea"/>
              <a:cs typeface="+mn-cs"/>
            </a:rPr>
            <a:t>）</a:t>
          </a:r>
          <a:endParaRPr lang="ja-JP" altLang="ja-JP" sz="3200">
            <a:effectLst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0.79066</cdr:x>
      <cdr:y>0.88649</cdr:y>
    </cdr:from>
    <cdr:to>
      <cdr:x>0.80841</cdr:x>
      <cdr:y>0.93259</cdr:y>
    </cdr:to>
    <cdr:sp macro="" textlink="">
      <cdr:nvSpPr>
        <cdr:cNvPr id="11" name="テキスト ボックス 21"/>
        <cdr:cNvSpPr txBox="1"/>
      </cdr:nvSpPr>
      <cdr:spPr>
        <a:xfrm xmlns:a="http://schemas.openxmlformats.org/drawingml/2006/main">
          <a:off x="8227657" y="50874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104</xdr:row>
      <xdr:rowOff>0</xdr:rowOff>
    </xdr:from>
    <xdr:to>
      <xdr:col>35</xdr:col>
      <xdr:colOff>142875</xdr:colOff>
      <xdr:row>104</xdr:row>
      <xdr:rowOff>0</xdr:rowOff>
    </xdr:to>
    <xdr:graphicFrame macro="">
      <xdr:nvGraphicFramePr>
        <xdr:cNvPr id="3754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0.03951</cdr:x>
      <cdr:y>0.31292</cdr:y>
    </cdr:from>
    <cdr:to>
      <cdr:x>0.13195</cdr:x>
      <cdr:y>0.40189</cdr:y>
    </cdr:to>
    <cdr:sp macro="" textlink="">
      <cdr:nvSpPr>
        <cdr:cNvPr id="375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87" y="232680"/>
          <a:ext cx="351673" cy="6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vert="wordArtVertRtl" wrap="square" lIns="36576" tIns="0" rIns="36576" bIns="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排出量　（単位　百万トン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CO2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0.4426</cdr:x>
      <cdr:y>0.68534</cdr:y>
    </cdr:from>
    <cdr:to>
      <cdr:x>0.5604</cdr:x>
      <cdr:y>0.91048</cdr:y>
    </cdr:to>
    <cdr:sp macro="" textlink="">
      <cdr:nvSpPr>
        <cdr:cNvPr id="375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645" y="505819"/>
          <a:ext cx="1000187" cy="165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0.43668</cdr:x>
      <cdr:y>0.31575</cdr:y>
    </cdr:from>
    <cdr:to>
      <cdr:x>0.58485</cdr:x>
      <cdr:y>0.32271</cdr:y>
    </cdr:to>
    <cdr:sp macro="" textlink="">
      <cdr:nvSpPr>
        <cdr:cNvPr id="375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814" y="234754"/>
          <a:ext cx="126866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産業部門</a:t>
          </a:r>
        </a:p>
      </cdr:txBody>
    </cdr:sp>
  </cdr:relSizeAnchor>
  <cdr:relSizeAnchor xmlns:cdr="http://schemas.openxmlformats.org/drawingml/2006/chartDrawing">
    <cdr:from>
      <cdr:x>0.43718</cdr:x>
      <cdr:y>0.35708</cdr:y>
    </cdr:from>
    <cdr:to>
      <cdr:x>0.58386</cdr:x>
      <cdr:y>0.36382</cdr:y>
    </cdr:to>
    <cdr:sp macro="" textlink="">
      <cdr:nvSpPr>
        <cdr:cNvPr id="375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65067"/>
          <a:ext cx="1257324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民生部門</a:t>
          </a:r>
        </a:p>
      </cdr:txBody>
    </cdr:sp>
  </cdr:relSizeAnchor>
  <cdr:relSizeAnchor xmlns:cdr="http://schemas.openxmlformats.org/drawingml/2006/chartDrawing">
    <cdr:from>
      <cdr:x>0.43718</cdr:x>
      <cdr:y>0.38079</cdr:y>
    </cdr:from>
    <cdr:to>
      <cdr:x>0.58386</cdr:x>
      <cdr:y>0.38754</cdr:y>
    </cdr:to>
    <cdr:sp macro="" textlink="">
      <cdr:nvSpPr>
        <cdr:cNvPr id="375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82458"/>
          <a:ext cx="1257324" cy="4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運輸部門</a:t>
          </a:r>
        </a:p>
      </cdr:txBody>
    </cdr:sp>
  </cdr:relSizeAnchor>
  <cdr:relSizeAnchor xmlns:cdr="http://schemas.openxmlformats.org/drawingml/2006/chartDrawing">
    <cdr:from>
      <cdr:x>0.21069</cdr:x>
      <cdr:y>0.33402</cdr:y>
    </cdr:from>
    <cdr:to>
      <cdr:x>0.32703</cdr:x>
      <cdr:y>0.33859</cdr:y>
    </cdr:to>
    <cdr:sp macro="" textlink="">
      <cdr:nvSpPr>
        <cdr:cNvPr id="375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48156"/>
          <a:ext cx="979389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476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0.21069</cdr:x>
      <cdr:y>0.36578</cdr:y>
    </cdr:from>
    <cdr:to>
      <cdr:x>0.32703</cdr:x>
      <cdr:y>0.37057</cdr:y>
    </cdr:to>
    <cdr:sp macro="" textlink="">
      <cdr:nvSpPr>
        <cdr:cNvPr id="375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71449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273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0.21069</cdr:x>
      <cdr:y>0.38928</cdr:y>
    </cdr:from>
    <cdr:to>
      <cdr:x>0.32703</cdr:x>
      <cdr:y>0.39406</cdr:y>
    </cdr:to>
    <cdr:sp macro="" textlink="">
      <cdr:nvSpPr>
        <cdr:cNvPr id="3758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88680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217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0.91825</cdr:x>
      <cdr:y>0.112</cdr:y>
    </cdr:from>
    <cdr:to>
      <cdr:x>0.93179</cdr:x>
      <cdr:y>0.112</cdr:y>
    </cdr:to>
    <cdr:sp macro="" textlink="">
      <cdr:nvSpPr>
        <cdr:cNvPr id="3758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44805"/>
          <a:ext cx="1574963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452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3.8%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0.91825</cdr:x>
      <cdr:y>0.12675</cdr:y>
    </cdr:from>
    <cdr:to>
      <cdr:x>0.93179</cdr:x>
      <cdr:y>0.12675</cdr:y>
    </cdr:to>
    <cdr:sp macro="" textlink="">
      <cdr:nvSpPr>
        <cdr:cNvPr id="3758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62195"/>
          <a:ext cx="1576854" cy="12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342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0.4%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0.91825</cdr:x>
      <cdr:y>0.1375</cdr:y>
    </cdr:from>
    <cdr:to>
      <cdr:x>0.93179</cdr:x>
      <cdr:y>0.1375</cdr:y>
    </cdr:to>
    <cdr:sp macro="" textlink="">
      <cdr:nvSpPr>
        <cdr:cNvPr id="3758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74959"/>
          <a:ext cx="1576854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267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（前年度比＋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161924</xdr:colOff>
      <xdr:row>4</xdr:row>
      <xdr:rowOff>23814</xdr:rowOff>
    </xdr:from>
    <xdr:to>
      <xdr:col>73</xdr:col>
      <xdr:colOff>626267</xdr:colOff>
      <xdr:row>45</xdr:row>
      <xdr:rowOff>83345</xdr:rowOff>
    </xdr:to>
    <xdr:graphicFrame macro="">
      <xdr:nvGraphicFramePr>
        <xdr:cNvPr id="904310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0.16267</cdr:x>
      <cdr:y>0.44336</cdr:y>
    </cdr:from>
    <cdr:to>
      <cdr:x>0.35727</cdr:x>
      <cdr:y>0.49442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692772" y="2940262"/>
          <a:ext cx="2025020" cy="338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4">
                  <a:lumMod val="75000"/>
                </a:schemeClr>
              </a:solidFill>
            </a:rPr>
            <a:t>運輸部門（自動車・船舶等）　</a:t>
          </a:r>
        </a:p>
      </cdr:txBody>
    </cdr:sp>
  </cdr:relSizeAnchor>
  <cdr:relSizeAnchor xmlns:cdr="http://schemas.openxmlformats.org/drawingml/2006/chartDrawing">
    <cdr:from>
      <cdr:x>0.41283</cdr:x>
      <cdr:y>0.40322</cdr:y>
    </cdr:from>
    <cdr:to>
      <cdr:x>0.75446</cdr:x>
      <cdr:y>0.45242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295928" y="2674066"/>
          <a:ext cx="3555056" cy="326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500"/>
            </a:lnSpc>
          </a:pPr>
          <a:r>
            <a:rPr kumimoji="1" lang="ja-JP" altLang="en-US" sz="1200">
              <a:solidFill>
                <a:schemeClr val="accent6">
                  <a:lumMod val="75000"/>
                </a:schemeClr>
              </a:solidFill>
            </a:rPr>
            <a:t>業務その他部門（商業・サービス・事業所等）</a:t>
          </a:r>
          <a:endParaRPr kumimoji="1" lang="en-US" altLang="ja-JP" sz="1200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0.41619</cdr:x>
      <cdr:y>0.55872</cdr:y>
    </cdr:from>
    <cdr:to>
      <cdr:x>0.56656</cdr:x>
      <cdr:y>0.60977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4330855" y="3705286"/>
          <a:ext cx="1564759" cy="338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6">
                  <a:lumMod val="60000"/>
                  <a:lumOff val="40000"/>
                </a:schemeClr>
              </a:solidFill>
            </a:rPr>
            <a:t>家庭部門</a:t>
          </a:r>
        </a:p>
      </cdr:txBody>
    </cdr:sp>
  </cdr:relSizeAnchor>
  <cdr:relSizeAnchor xmlns:cdr="http://schemas.openxmlformats.org/drawingml/2006/chartDrawing">
    <cdr:from>
      <cdr:x>0.30502</cdr:x>
      <cdr:y>0.65657</cdr:y>
    </cdr:from>
    <cdr:to>
      <cdr:x>0.5266</cdr:x>
      <cdr:y>0.70763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174100" y="4354247"/>
          <a:ext cx="2305775" cy="338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3">
                  <a:lumMod val="75000"/>
                </a:schemeClr>
              </a:solidFill>
            </a:rPr>
            <a:t>エネルギー転換部門（発電所等）</a:t>
          </a:r>
        </a:p>
      </cdr:txBody>
    </cdr:sp>
  </cdr:relSizeAnchor>
  <cdr:relSizeAnchor xmlns:cdr="http://schemas.openxmlformats.org/drawingml/2006/chartDrawing">
    <cdr:from>
      <cdr:x>0.56517</cdr:x>
      <cdr:y>0.72131</cdr:y>
    </cdr:from>
    <cdr:to>
      <cdr:x>0.77238</cdr:x>
      <cdr:y>0.77237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881160" y="4783597"/>
          <a:ext cx="2156240" cy="338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kumimoji="1" lang="ja-JP" altLang="en-US" sz="1200"/>
            <a:t>工業プロセス及び製品の使用</a:t>
          </a:r>
        </a:p>
      </cdr:txBody>
    </cdr:sp>
  </cdr:relSizeAnchor>
  <cdr:relSizeAnchor xmlns:cdr="http://schemas.openxmlformats.org/drawingml/2006/chartDrawing">
    <cdr:from>
      <cdr:x>0.13763</cdr:x>
      <cdr:y>0.76204</cdr:y>
    </cdr:from>
    <cdr:to>
      <cdr:x>0.26015</cdr:x>
      <cdr:y>0.8131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432203" y="5053669"/>
          <a:ext cx="1274951" cy="338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1">
                  <a:lumMod val="75000"/>
                </a:schemeClr>
              </a:solidFill>
            </a:rPr>
            <a:t>廃棄物分野</a:t>
          </a:r>
        </a:p>
      </cdr:txBody>
    </cdr:sp>
  </cdr:relSizeAnchor>
  <cdr:relSizeAnchor xmlns:cdr="http://schemas.openxmlformats.org/drawingml/2006/chartDrawing">
    <cdr:from>
      <cdr:x>0.49893</cdr:x>
      <cdr:y>0.93786</cdr:y>
    </cdr:from>
    <cdr:to>
      <cdr:x>0.57689</cdr:x>
      <cdr:y>0.99182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275058" y="6202624"/>
          <a:ext cx="667993" cy="356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（年度）</a:t>
          </a:r>
        </a:p>
      </cdr:txBody>
    </cdr:sp>
  </cdr:relSizeAnchor>
  <cdr:relSizeAnchor xmlns:cdr="http://schemas.openxmlformats.org/drawingml/2006/chartDrawing">
    <cdr:from>
      <cdr:x>0</cdr:x>
      <cdr:y>0.30427</cdr:y>
    </cdr:from>
    <cdr:to>
      <cdr:x>0</cdr:x>
      <cdr:y>0.28953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 rot="16200000">
          <a:off x="-542574" y="2391273"/>
          <a:ext cx="1408053" cy="322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400"/>
            <a:t>CO</a:t>
          </a:r>
          <a:r>
            <a:rPr lang="en-US" altLang="ja-JP" sz="1400" baseline="-25000"/>
            <a:t>2</a:t>
          </a:r>
          <a:r>
            <a:rPr lang="ja-JP" altLang="en-US" sz="1400"/>
            <a:t>　排出量（百万トン</a:t>
          </a:r>
          <a:r>
            <a:rPr lang="en-US" altLang="ja-JP" sz="1400"/>
            <a:t>CO</a:t>
          </a:r>
          <a:r>
            <a:rPr lang="en-US" altLang="ja-JP" sz="1400" baseline="-25000"/>
            <a:t>2</a:t>
          </a:r>
          <a:r>
            <a:rPr lang="ja-JP" altLang="en-US" sz="1400"/>
            <a:t>）</a:t>
          </a:r>
        </a:p>
      </cdr:txBody>
    </cdr:sp>
  </cdr:relSizeAnchor>
  <cdr:relSizeAnchor xmlns:cdr="http://schemas.openxmlformats.org/drawingml/2006/chartDrawing">
    <cdr:from>
      <cdr:x>0.65139</cdr:x>
      <cdr:y>0.18245</cdr:y>
    </cdr:from>
    <cdr:to>
      <cdr:x>0.79085</cdr:x>
      <cdr:y>0.23326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6778433" y="1209985"/>
          <a:ext cx="1451230" cy="336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5">
                  <a:lumMod val="75000"/>
                </a:schemeClr>
              </a:solidFill>
            </a:rPr>
            <a:t>産業部門（工場等）</a:t>
          </a:r>
        </a:p>
      </cdr:txBody>
    </cdr:sp>
  </cdr:relSizeAnchor>
  <cdr:relSizeAnchor xmlns:cdr="http://schemas.openxmlformats.org/drawingml/2006/chartDrawing">
    <cdr:from>
      <cdr:x>0.4419</cdr:x>
      <cdr:y>0.80649</cdr:y>
    </cdr:from>
    <cdr:to>
      <cdr:x>0.53327</cdr:x>
      <cdr:y>0.85755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4598456" y="5348452"/>
          <a:ext cx="950802" cy="338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2">
                  <a:lumMod val="75000"/>
                </a:schemeClr>
              </a:solidFill>
            </a:rPr>
            <a:t>その他</a:t>
          </a:r>
        </a:p>
      </cdr:txBody>
    </cdr:sp>
  </cdr:relSizeAnchor>
  <cdr:relSizeAnchor xmlns:cdr="http://schemas.openxmlformats.org/drawingml/2006/chartDrawing">
    <cdr:from>
      <cdr:x>0.79066</cdr:x>
      <cdr:y>0.88649</cdr:y>
    </cdr:from>
    <cdr:to>
      <cdr:x>0.80841</cdr:x>
      <cdr:y>0.93259</cdr:y>
    </cdr:to>
    <cdr:sp macro="" textlink="">
      <cdr:nvSpPr>
        <cdr:cNvPr id="11" name="テキスト ボックス 21"/>
        <cdr:cNvSpPr txBox="1"/>
      </cdr:nvSpPr>
      <cdr:spPr>
        <a:xfrm xmlns:a="http://schemas.openxmlformats.org/drawingml/2006/main">
          <a:off x="8227657" y="50874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0.84532</cdr:x>
      <cdr:y>0.6988</cdr:y>
    </cdr:from>
    <cdr:to>
      <cdr:x>0.9711</cdr:x>
      <cdr:y>0.7429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8796468" y="4634306"/>
          <a:ext cx="1308884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-14.9%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0.23511</cdr:y>
    </cdr:from>
    <cdr:to>
      <cdr:x>0.96361</cdr:x>
      <cdr:y>0.27921</cdr:y>
    </cdr:to>
    <cdr:sp macro="" textlink="">
      <cdr:nvSpPr>
        <cdr:cNvPr id="34" name="テキスト ボックス 1"/>
        <cdr:cNvSpPr txBox="1"/>
      </cdr:nvSpPr>
      <cdr:spPr>
        <a:xfrm xmlns:a="http://schemas.openxmlformats.org/drawingml/2006/main">
          <a:off x="8796468" y="1559176"/>
          <a:ext cx="1230914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-9.7%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0.52452</cdr:y>
    </cdr:from>
    <cdr:to>
      <cdr:x>0.96361</cdr:x>
      <cdr:y>0.56862</cdr:y>
    </cdr:to>
    <cdr:sp macro="" textlink="">
      <cdr:nvSpPr>
        <cdr:cNvPr id="35" name="テキスト ボックス 1"/>
        <cdr:cNvSpPr txBox="1"/>
      </cdr:nvSpPr>
      <cdr:spPr>
        <a:xfrm xmlns:a="http://schemas.openxmlformats.org/drawingml/2006/main">
          <a:off x="8796468" y="3478472"/>
          <a:ext cx="1230933" cy="2924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-9.7%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0.56443</cdr:y>
    </cdr:from>
    <cdr:to>
      <cdr:x>0.96644</cdr:x>
      <cdr:y>0.60853</cdr:y>
    </cdr:to>
    <cdr:sp macro="" textlink="">
      <cdr:nvSpPr>
        <cdr:cNvPr id="37" name="テキスト ボックス 1"/>
        <cdr:cNvSpPr txBox="1"/>
      </cdr:nvSpPr>
      <cdr:spPr>
        <a:xfrm xmlns:a="http://schemas.openxmlformats.org/drawingml/2006/main">
          <a:off x="8796468" y="3743207"/>
          <a:ext cx="1260410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+1.1%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0.4698</cdr:y>
    </cdr:from>
    <cdr:to>
      <cdr:x>0.96644</cdr:x>
      <cdr:y>0.5139</cdr:y>
    </cdr:to>
    <cdr:sp macro="" textlink="">
      <cdr:nvSpPr>
        <cdr:cNvPr id="38" name="テキスト ボックス 1"/>
        <cdr:cNvSpPr txBox="1"/>
      </cdr:nvSpPr>
      <cdr:spPr>
        <a:xfrm xmlns:a="http://schemas.openxmlformats.org/drawingml/2006/main">
          <a:off x="8796468" y="3115620"/>
          <a:ext cx="1260410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+4.3%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0.74091</cdr:y>
    </cdr:from>
    <cdr:to>
      <cdr:x>0.97387</cdr:x>
      <cdr:y>0.7905</cdr:y>
    </cdr:to>
    <cdr:sp macro="" textlink="">
      <cdr:nvSpPr>
        <cdr:cNvPr id="39" name="テキスト ボックス 1"/>
        <cdr:cNvSpPr txBox="1"/>
      </cdr:nvSpPr>
      <cdr:spPr>
        <a:xfrm xmlns:a="http://schemas.openxmlformats.org/drawingml/2006/main">
          <a:off x="8796468" y="4913575"/>
          <a:ext cx="1337700" cy="3288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-17.1%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0.77942</cdr:y>
    </cdr:from>
    <cdr:to>
      <cdr:x>0.97387</cdr:x>
      <cdr:y>0.82901</cdr:y>
    </cdr:to>
    <cdr:sp macro="" textlink="">
      <cdr:nvSpPr>
        <cdr:cNvPr id="40" name="テキスト ボックス 1"/>
        <cdr:cNvSpPr txBox="1"/>
      </cdr:nvSpPr>
      <cdr:spPr>
        <a:xfrm xmlns:a="http://schemas.openxmlformats.org/drawingml/2006/main">
          <a:off x="8796468" y="5168943"/>
          <a:ext cx="1337700" cy="3288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-8.2%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0.84532</cdr:x>
      <cdr:y>0.81551</cdr:y>
    </cdr:from>
    <cdr:to>
      <cdr:x>0.97387</cdr:x>
      <cdr:y>0.8651</cdr:y>
    </cdr:to>
    <cdr:sp macro="" textlink="">
      <cdr:nvSpPr>
        <cdr:cNvPr id="41" name="テキスト ボックス 1"/>
        <cdr:cNvSpPr txBox="1"/>
      </cdr:nvSpPr>
      <cdr:spPr>
        <a:xfrm xmlns:a="http://schemas.openxmlformats.org/drawingml/2006/main">
          <a:off x="8796468" y="5408293"/>
          <a:ext cx="1337700" cy="3288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-8.2%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0.88818</cdr:x>
      <cdr:y>0.16924</cdr:y>
    </cdr:from>
    <cdr:to>
      <cdr:x>0.98026</cdr:x>
      <cdr:y>0.21334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9242426" y="1122362"/>
          <a:ext cx="958211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2005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年比）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1162050</xdr:colOff>
      <xdr:row>14</xdr:row>
      <xdr:rowOff>66675</xdr:rowOff>
    </xdr:from>
    <xdr:to>
      <xdr:col>6</xdr:col>
      <xdr:colOff>438150</xdr:colOff>
      <xdr:row>42</xdr:row>
      <xdr:rowOff>28575</xdr:rowOff>
    </xdr:to>
    <xdr:graphicFrame macro="">
      <xdr:nvGraphicFramePr>
        <xdr:cNvPr id="384679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-gio.nies.go.jp/aboutghg/nir/nir-j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tabSelected="1" zoomScaleNormal="100" zoomScaleSheetLayoutView="100" workbookViewId="0">
      <selection activeCell="C25" sqref="C25"/>
    </sheetView>
  </sheetViews>
  <sheetFormatPr defaultRowHeight="13.5"/>
  <cols>
    <col min="1" max="1" width="9" style="296"/>
    <col min="2" max="2" width="36.125" style="296" bestFit="1" customWidth="1"/>
    <col min="3" max="3" width="73" style="296" customWidth="1"/>
    <col min="4" max="16384" width="9" style="296"/>
  </cols>
  <sheetData>
    <row r="2" spans="2:3" ht="30" customHeight="1">
      <c r="B2" s="297" t="s">
        <v>266</v>
      </c>
    </row>
    <row r="3" spans="2:3">
      <c r="C3" s="666">
        <v>42710</v>
      </c>
    </row>
    <row r="4" spans="2:3">
      <c r="C4" s="298" t="s">
        <v>76</v>
      </c>
    </row>
    <row r="5" spans="2:3">
      <c r="C5" s="299" t="s">
        <v>77</v>
      </c>
    </row>
    <row r="7" spans="2:3" s="300" customFormat="1" ht="16.5" customHeight="1">
      <c r="B7" s="307" t="s">
        <v>47</v>
      </c>
      <c r="C7" s="307" t="s">
        <v>48</v>
      </c>
    </row>
    <row r="8" spans="2:3" s="300" customFormat="1" ht="16.5" customHeight="1">
      <c r="B8" s="302" t="s">
        <v>110</v>
      </c>
      <c r="C8" s="302" t="s">
        <v>49</v>
      </c>
    </row>
    <row r="9" spans="2:3" s="300" customFormat="1" ht="16.5" customHeight="1">
      <c r="B9" s="516" t="s">
        <v>178</v>
      </c>
      <c r="C9" s="303" t="s">
        <v>99</v>
      </c>
    </row>
    <row r="10" spans="2:3" s="300" customFormat="1" ht="16.5" customHeight="1">
      <c r="B10" s="516" t="s">
        <v>100</v>
      </c>
      <c r="C10" s="303" t="s">
        <v>104</v>
      </c>
    </row>
    <row r="11" spans="2:3" s="300" customFormat="1" ht="16.5" customHeight="1">
      <c r="B11" s="516" t="s">
        <v>73</v>
      </c>
      <c r="C11" s="303" t="s">
        <v>106</v>
      </c>
    </row>
    <row r="12" spans="2:3" s="300" customFormat="1" ht="16.5" customHeight="1">
      <c r="B12" s="516" t="s">
        <v>74</v>
      </c>
      <c r="C12" s="303" t="s">
        <v>107</v>
      </c>
    </row>
    <row r="13" spans="2:3" s="300" customFormat="1" ht="16.5" customHeight="1">
      <c r="B13" s="516" t="s">
        <v>140</v>
      </c>
      <c r="C13" s="302" t="s">
        <v>142</v>
      </c>
    </row>
    <row r="14" spans="2:3" s="300" customFormat="1" ht="16.5" customHeight="1">
      <c r="B14" s="516" t="s">
        <v>141</v>
      </c>
      <c r="C14" s="302" t="s">
        <v>143</v>
      </c>
    </row>
    <row r="15" spans="2:3" s="300" customFormat="1" ht="16.5" customHeight="1">
      <c r="B15" s="516" t="s">
        <v>293</v>
      </c>
      <c r="C15" s="302" t="s">
        <v>298</v>
      </c>
    </row>
    <row r="16" spans="2:3" s="300" customFormat="1" ht="16.5" customHeight="1">
      <c r="B16" s="516" t="s">
        <v>294</v>
      </c>
      <c r="C16" s="302" t="s">
        <v>267</v>
      </c>
    </row>
    <row r="17" spans="2:3" s="300" customFormat="1" ht="16.5" customHeight="1">
      <c r="B17" s="516" t="s">
        <v>295</v>
      </c>
      <c r="C17" s="303" t="s">
        <v>108</v>
      </c>
    </row>
    <row r="18" spans="2:3" s="300" customFormat="1" ht="16.5" customHeight="1">
      <c r="B18" s="516" t="s">
        <v>296</v>
      </c>
      <c r="C18" s="303" t="s">
        <v>109</v>
      </c>
    </row>
    <row r="19" spans="2:3" s="300" customFormat="1" ht="16.5" customHeight="1">
      <c r="B19" s="516" t="s">
        <v>297</v>
      </c>
      <c r="C19" s="303" t="s">
        <v>144</v>
      </c>
    </row>
    <row r="20" spans="2:3">
      <c r="B20" s="300"/>
      <c r="C20" s="300"/>
    </row>
  </sheetData>
  <phoneticPr fontId="9"/>
  <hyperlinks>
    <hyperlink ref="C5" r:id="rId1"/>
    <hyperlink ref="B9" location="'0.1)  計量単位'!A1" display="0.1) 計量単位"/>
    <hyperlink ref="B10" location="'1) Total'!A1" display="1) Total"/>
    <hyperlink ref="B11" location="'2) CO2-Sector'!A1" display="2) CO2-Sector"/>
    <hyperlink ref="B12" location="'3) Allocated_CO2-Sector'!A1" display="3) Allocated_CO2-Sector"/>
    <hyperlink ref="B13" location="'4) CO2-Share-1990'!A1" display="4) CO2-Share-1990"/>
    <hyperlink ref="B14" location="'5) CO2-Share-2005'!A1" display="5) CO2-Share-2005"/>
    <hyperlink ref="B16" location="'7) CO2-Share-2015'!A1" display="6) CO2-Share-2015"/>
    <hyperlink ref="B17" location="'8) CH4'!A1" display="8) CH4"/>
    <hyperlink ref="B18" location="'9) N2O'!A1" display="9) N2O"/>
    <hyperlink ref="B19" location="'10) F-gas'!A1" display="10) F-gas"/>
    <hyperlink ref="B15" location="'6) CO2-Share-2013'!A1" display="6) CO2-Share-2013"/>
  </hyperlinks>
  <pageMargins left="0.78700000000000003" right="0.78700000000000003" top="0.98399999999999999" bottom="0.98399999999999999" header="0.51200000000000001" footer="0.51200000000000001"/>
  <pageSetup paperSize="9" orientation="portrait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9"/>
  <sheetViews>
    <sheetView zoomScaleNormal="100" workbookViewId="0">
      <pane xSplit="25" topLeftCell="AP1" activePane="topRight" state="frozen"/>
      <selection pane="topRight" activeCell="Z34" sqref="Z34:Z39"/>
    </sheetView>
  </sheetViews>
  <sheetFormatPr defaultColWidth="9.625" defaultRowHeight="14.25"/>
  <cols>
    <col min="1" max="1" width="1.625" style="38" customWidth="1"/>
    <col min="2" max="23" width="1.625" style="38" hidden="1" customWidth="1"/>
    <col min="24" max="24" width="1.625" style="38" customWidth="1"/>
    <col min="25" max="25" width="31" style="38" customWidth="1"/>
    <col min="26" max="52" width="9.625" style="38" customWidth="1"/>
    <col min="53" max="57" width="9.625" style="38" hidden="1" customWidth="1"/>
    <col min="58" max="58" width="3.125" style="38" customWidth="1"/>
    <col min="59" max="63" width="9.625" style="38" customWidth="1"/>
    <col min="64" max="64" width="16.625" style="38" bestFit="1" customWidth="1"/>
    <col min="65" max="65" width="9.125" style="38" customWidth="1"/>
    <col min="66" max="66" width="9" style="38" customWidth="1"/>
    <col min="67" max="16384" width="9.625" style="38"/>
  </cols>
  <sheetData>
    <row r="1" spans="1:66" s="274" customFormat="1" ht="30" customHeight="1">
      <c r="A1" s="273" t="s">
        <v>105</v>
      </c>
      <c r="BG1" s="301"/>
    </row>
    <row r="2" spans="1:66" s="276" customFormat="1" ht="9.9499999999999993" customHeight="1">
      <c r="Z2" s="277"/>
    </row>
    <row r="3" spans="1:66" s="276" customFormat="1" ht="9.9499999999999993" customHeight="1"/>
    <row r="4" spans="1:66" s="276" customFormat="1">
      <c r="Y4" s="278" t="s">
        <v>189</v>
      </c>
      <c r="BG4" s="279"/>
    </row>
    <row r="5" spans="1:66">
      <c r="Y5" s="209"/>
      <c r="Z5" s="208"/>
      <c r="AA5" s="209">
        <v>1990</v>
      </c>
      <c r="AB5" s="209">
        <f t="shared" ref="AB5:AR5" si="0">AA5+1</f>
        <v>1991</v>
      </c>
      <c r="AC5" s="209">
        <f t="shared" si="0"/>
        <v>1992</v>
      </c>
      <c r="AD5" s="209">
        <f t="shared" si="0"/>
        <v>1993</v>
      </c>
      <c r="AE5" s="209">
        <f t="shared" si="0"/>
        <v>1994</v>
      </c>
      <c r="AF5" s="209">
        <f t="shared" si="0"/>
        <v>1995</v>
      </c>
      <c r="AG5" s="209">
        <f t="shared" si="0"/>
        <v>1996</v>
      </c>
      <c r="AH5" s="209">
        <f t="shared" si="0"/>
        <v>1997</v>
      </c>
      <c r="AI5" s="209">
        <f t="shared" si="0"/>
        <v>1998</v>
      </c>
      <c r="AJ5" s="209">
        <f t="shared" si="0"/>
        <v>1999</v>
      </c>
      <c r="AK5" s="209">
        <f t="shared" si="0"/>
        <v>2000</v>
      </c>
      <c r="AL5" s="209">
        <f t="shared" si="0"/>
        <v>2001</v>
      </c>
      <c r="AM5" s="209">
        <f t="shared" si="0"/>
        <v>2002</v>
      </c>
      <c r="AN5" s="209">
        <f t="shared" si="0"/>
        <v>2003</v>
      </c>
      <c r="AO5" s="209">
        <f t="shared" si="0"/>
        <v>2004</v>
      </c>
      <c r="AP5" s="209">
        <f t="shared" si="0"/>
        <v>2005</v>
      </c>
      <c r="AQ5" s="209">
        <f t="shared" si="0"/>
        <v>2006</v>
      </c>
      <c r="AR5" s="209">
        <f t="shared" si="0"/>
        <v>2007</v>
      </c>
      <c r="AS5" s="210">
        <v>2008</v>
      </c>
      <c r="AT5" s="210">
        <v>2009</v>
      </c>
      <c r="AU5" s="210">
        <v>2010</v>
      </c>
      <c r="AV5" s="210">
        <v>2011</v>
      </c>
      <c r="AW5" s="210">
        <v>2012</v>
      </c>
      <c r="AX5" s="210">
        <v>2013</v>
      </c>
      <c r="AY5" s="210">
        <v>2014</v>
      </c>
      <c r="AZ5" s="210">
        <f>AY5+1</f>
        <v>2015</v>
      </c>
      <c r="BA5" s="276"/>
      <c r="BB5" s="276"/>
      <c r="BC5" s="276"/>
      <c r="BD5" s="276"/>
      <c r="BE5" s="276"/>
    </row>
    <row r="6" spans="1:66">
      <c r="Y6" s="441" t="s">
        <v>4</v>
      </c>
      <c r="Z6" s="442"/>
      <c r="AA6" s="442">
        <v>1360.3789988217093</v>
      </c>
      <c r="AB6" s="442">
        <v>1344.0467977671674</v>
      </c>
      <c r="AC6" s="442">
        <v>1332.8429080188214</v>
      </c>
      <c r="AD6" s="442">
        <v>1353.0983452183414</v>
      </c>
      <c r="AE6" s="442">
        <v>1357.5443658487497</v>
      </c>
      <c r="AF6" s="442">
        <v>1400.0053060581852</v>
      </c>
      <c r="AG6" s="442">
        <v>1385.2855981983491</v>
      </c>
      <c r="AH6" s="442">
        <v>1315.9561088691771</v>
      </c>
      <c r="AI6" s="442">
        <v>1265.3379261974851</v>
      </c>
      <c r="AJ6" s="442">
        <v>1273.7951227912945</v>
      </c>
      <c r="AK6" s="442">
        <v>1261.8484642491931</v>
      </c>
      <c r="AL6" s="442">
        <v>1211.6314566492349</v>
      </c>
      <c r="AM6" s="442">
        <v>1238.3855985899588</v>
      </c>
      <c r="AN6" s="442">
        <v>1217.1669985556925</v>
      </c>
      <c r="AO6" s="442">
        <v>1327.8612944201691</v>
      </c>
      <c r="AP6" s="442">
        <v>1391.3904619797115</v>
      </c>
      <c r="AQ6" s="442">
        <v>1436.5989063938307</v>
      </c>
      <c r="AR6" s="442">
        <v>1436.9047276811357</v>
      </c>
      <c r="AS6" s="442">
        <v>1423.2351503512689</v>
      </c>
      <c r="AT6" s="442">
        <v>1336.1653342498603</v>
      </c>
      <c r="AU6" s="442">
        <v>1956.7392688165346</v>
      </c>
      <c r="AV6" s="442">
        <v>1601.4147900701391</v>
      </c>
      <c r="AW6" s="442">
        <v>1607.5191682647135</v>
      </c>
      <c r="AX6" s="442">
        <v>1578.5892369667106</v>
      </c>
      <c r="AY6" s="442">
        <v>1572.9367046593009</v>
      </c>
      <c r="AZ6" s="442">
        <v>1549.1051497220931</v>
      </c>
      <c r="BA6" s="276"/>
      <c r="BB6" s="276"/>
      <c r="BC6" s="276"/>
      <c r="BD6" s="276"/>
      <c r="BE6" s="276"/>
    </row>
    <row r="7" spans="1:66">
      <c r="Y7" s="443" t="s">
        <v>3</v>
      </c>
      <c r="Z7" s="444"/>
      <c r="AA7" s="444">
        <v>4973.1512402748012</v>
      </c>
      <c r="AB7" s="444">
        <v>4469.1339347518333</v>
      </c>
      <c r="AC7" s="444">
        <v>4004.6671337154357</v>
      </c>
      <c r="AD7" s="444">
        <v>3365.4135099275363</v>
      </c>
      <c r="AE7" s="444">
        <v>2936.9523808807558</v>
      </c>
      <c r="AF7" s="444">
        <v>2647.0479504808582</v>
      </c>
      <c r="AG7" s="444">
        <v>2313.4266975860273</v>
      </c>
      <c r="AH7" s="444">
        <v>2196.1729728063574</v>
      </c>
      <c r="AI7" s="444">
        <v>2007.8739768030105</v>
      </c>
      <c r="AJ7" s="444">
        <v>1953.6008791257952</v>
      </c>
      <c r="AK7" s="444">
        <v>1835.7748707150279</v>
      </c>
      <c r="AL7" s="444">
        <v>1600.2684921109385</v>
      </c>
      <c r="AM7" s="444">
        <v>1057.9449485980213</v>
      </c>
      <c r="AN7" s="444">
        <v>1017.6230597178494</v>
      </c>
      <c r="AO7" s="444">
        <v>976.5925358332438</v>
      </c>
      <c r="AP7" s="444">
        <v>976.43027911263027</v>
      </c>
      <c r="AQ7" s="444">
        <v>982.39565252214197</v>
      </c>
      <c r="AR7" s="444">
        <v>975.03071638779102</v>
      </c>
      <c r="AS7" s="444">
        <v>946.84547662936461</v>
      </c>
      <c r="AT7" s="444">
        <v>916.43325408230248</v>
      </c>
      <c r="AU7" s="444">
        <v>884.8782814917563</v>
      </c>
      <c r="AV7" s="444">
        <v>867.33246772772964</v>
      </c>
      <c r="AW7" s="444">
        <v>850.58738985462765</v>
      </c>
      <c r="AX7" s="444">
        <v>816.3316934932194</v>
      </c>
      <c r="AY7" s="444">
        <v>805.72792485837545</v>
      </c>
      <c r="AZ7" s="444">
        <v>789.86981891821063</v>
      </c>
      <c r="BA7" s="276"/>
      <c r="BB7" s="276"/>
      <c r="BC7" s="276"/>
      <c r="BD7" s="276"/>
      <c r="BE7" s="276"/>
    </row>
    <row r="8" spans="1:66">
      <c r="Y8" s="492" t="s">
        <v>152</v>
      </c>
      <c r="Z8" s="493"/>
      <c r="AA8" s="493">
        <v>60.533688957800003</v>
      </c>
      <c r="AB8" s="493">
        <v>58.257360136799996</v>
      </c>
      <c r="AC8" s="493">
        <v>54.891544841200002</v>
      </c>
      <c r="AD8" s="493">
        <v>52.149962422400009</v>
      </c>
      <c r="AE8" s="493">
        <v>55.762489736599996</v>
      </c>
      <c r="AF8" s="493">
        <v>58.432232907199996</v>
      </c>
      <c r="AG8" s="493">
        <v>55.533115812799991</v>
      </c>
      <c r="AH8" s="493">
        <v>55.0172602986</v>
      </c>
      <c r="AI8" s="493">
        <v>52.613575124800008</v>
      </c>
      <c r="AJ8" s="493">
        <v>51.981409927600012</v>
      </c>
      <c r="AK8" s="493">
        <v>54.189144663</v>
      </c>
      <c r="AL8" s="493">
        <v>51.790044354200006</v>
      </c>
      <c r="AM8" s="493">
        <v>52.873253192400007</v>
      </c>
      <c r="AN8" s="493">
        <v>50.183866741199999</v>
      </c>
      <c r="AO8" s="493">
        <v>53.674694951199996</v>
      </c>
      <c r="AP8" s="493">
        <v>53.792058405599995</v>
      </c>
      <c r="AQ8" s="493">
        <v>54.584801918800011</v>
      </c>
      <c r="AR8" s="493">
        <v>50.89279293900001</v>
      </c>
      <c r="AS8" s="493">
        <v>49.625457674999993</v>
      </c>
      <c r="AT8" s="493">
        <v>51.258287602200006</v>
      </c>
      <c r="AU8" s="493">
        <v>53.925703079999998</v>
      </c>
      <c r="AV8" s="493">
        <v>53.672004523999995</v>
      </c>
      <c r="AW8" s="493">
        <v>46.223424274000003</v>
      </c>
      <c r="AX8" s="493">
        <v>46.458551624000002</v>
      </c>
      <c r="AY8" s="493">
        <v>42.906234251400001</v>
      </c>
      <c r="AZ8" s="493">
        <v>48.474255497000001</v>
      </c>
      <c r="BA8" s="276"/>
      <c r="BB8" s="276"/>
      <c r="BC8" s="276"/>
      <c r="BD8" s="276"/>
      <c r="BE8" s="276"/>
      <c r="BL8" s="7"/>
      <c r="BM8" s="126"/>
      <c r="BN8" s="126"/>
    </row>
    <row r="9" spans="1:66">
      <c r="Y9" s="542" t="s">
        <v>1</v>
      </c>
      <c r="Z9" s="541"/>
      <c r="AA9" s="541">
        <v>25315.440012839648</v>
      </c>
      <c r="AB9" s="541">
        <v>24741.565056997031</v>
      </c>
      <c r="AC9" s="541">
        <v>26089.210122328725</v>
      </c>
      <c r="AD9" s="541">
        <v>22816.080214582453</v>
      </c>
      <c r="AE9" s="541">
        <v>26801.281151108691</v>
      </c>
      <c r="AF9" s="541">
        <v>25854.409540679324</v>
      </c>
      <c r="AG9" s="541">
        <v>25246.425752538427</v>
      </c>
      <c r="AH9" s="541">
        <v>25007.015175923159</v>
      </c>
      <c r="AI9" s="541">
        <v>23765.766508072782</v>
      </c>
      <c r="AJ9" s="541">
        <v>23997.540883991707</v>
      </c>
      <c r="AK9" s="541">
        <v>24405.910707208295</v>
      </c>
      <c r="AL9" s="541">
        <v>24180.656903572919</v>
      </c>
      <c r="AM9" s="541">
        <v>24326.167346125094</v>
      </c>
      <c r="AN9" s="541">
        <v>23211.582512972123</v>
      </c>
      <c r="AO9" s="541">
        <v>24501.956103632197</v>
      </c>
      <c r="AP9" s="541">
        <v>24549.542897174688</v>
      </c>
      <c r="AQ9" s="541">
        <v>24330.401211122989</v>
      </c>
      <c r="AR9" s="541">
        <v>24924.702447284984</v>
      </c>
      <c r="AS9" s="541">
        <v>25035.190938524385</v>
      </c>
      <c r="AT9" s="541">
        <v>24601.874335185868</v>
      </c>
      <c r="AU9" s="541">
        <v>25460.550607029378</v>
      </c>
      <c r="AV9" s="541">
        <v>25066.84293950822</v>
      </c>
      <c r="AW9" s="541">
        <v>24473.190426591231</v>
      </c>
      <c r="AX9" s="541">
        <v>24446.486213627155</v>
      </c>
      <c r="AY9" s="541">
        <v>24084.420153718467</v>
      </c>
      <c r="AZ9" s="541">
        <v>23533.566229846179</v>
      </c>
      <c r="BA9" s="276"/>
      <c r="BB9" s="276"/>
      <c r="BC9" s="276"/>
      <c r="BD9" s="276"/>
      <c r="BE9" s="276"/>
    </row>
    <row r="10" spans="1:66" ht="15" thickBot="1">
      <c r="Y10" s="494" t="s">
        <v>38</v>
      </c>
      <c r="Z10" s="495"/>
      <c r="AA10" s="495">
        <v>12349.831714684889</v>
      </c>
      <c r="AB10" s="495">
        <v>12207.813819943845</v>
      </c>
      <c r="AC10" s="495">
        <v>12161.968282332491</v>
      </c>
      <c r="AD10" s="495">
        <v>11968.199443194408</v>
      </c>
      <c r="AE10" s="495">
        <v>11795.594203627099</v>
      </c>
      <c r="AF10" s="495">
        <v>11515.261134593273</v>
      </c>
      <c r="AG10" s="495">
        <v>11248.800348383771</v>
      </c>
      <c r="AH10" s="495">
        <v>10949.777608849259</v>
      </c>
      <c r="AI10" s="495">
        <v>10575.640532574704</v>
      </c>
      <c r="AJ10" s="495">
        <v>10252.896296883458</v>
      </c>
      <c r="AK10" s="495">
        <v>9951.7105565418315</v>
      </c>
      <c r="AL10" s="495">
        <v>9403.7759944917198</v>
      </c>
      <c r="AM10" s="495">
        <v>9098.8130302520694</v>
      </c>
      <c r="AN10" s="495">
        <v>8807.1717203633234</v>
      </c>
      <c r="AO10" s="495">
        <v>8466.0567111942255</v>
      </c>
      <c r="AP10" s="495">
        <v>8146.5459355795801</v>
      </c>
      <c r="AQ10" s="495">
        <v>7801.1081440969592</v>
      </c>
      <c r="AR10" s="495">
        <v>7442.2378893614177</v>
      </c>
      <c r="AS10" s="495">
        <v>7115.9867255376157</v>
      </c>
      <c r="AT10" s="495">
        <v>6756.4468627687456</v>
      </c>
      <c r="AU10" s="495">
        <v>6368.2367156227629</v>
      </c>
      <c r="AV10" s="495">
        <v>6125.7981679175291</v>
      </c>
      <c r="AW10" s="495">
        <v>5884.6570251747489</v>
      </c>
      <c r="AX10" s="495">
        <v>5669.6573468001106</v>
      </c>
      <c r="AY10" s="495">
        <v>5436.5227559541472</v>
      </c>
      <c r="AZ10" s="495">
        <v>5247.4990753364882</v>
      </c>
      <c r="BA10" s="276"/>
      <c r="BB10" s="276"/>
      <c r="BC10" s="276"/>
      <c r="BD10" s="276"/>
      <c r="BE10" s="276"/>
    </row>
    <row r="11" spans="1:66" ht="15" thickTop="1">
      <c r="Y11" s="30" t="s">
        <v>5</v>
      </c>
      <c r="Z11" s="42"/>
      <c r="AA11" s="42">
        <f t="shared" ref="AA11" si="1">SUM(AA6:AA10)</f>
        <v>44059.335655578849</v>
      </c>
      <c r="AB11" s="42">
        <f t="shared" ref="AB11:AY11" si="2">SUM(AB6:AB10)</f>
        <v>42820.816969596679</v>
      </c>
      <c r="AC11" s="42">
        <f t="shared" si="2"/>
        <v>43643.579991236671</v>
      </c>
      <c r="AD11" s="42">
        <f t="shared" si="2"/>
        <v>39554.941475345142</v>
      </c>
      <c r="AE11" s="42">
        <f t="shared" si="2"/>
        <v>42947.134591201895</v>
      </c>
      <c r="AF11" s="42">
        <f t="shared" si="2"/>
        <v>41475.156164718843</v>
      </c>
      <c r="AG11" s="42">
        <f t="shared" si="2"/>
        <v>40249.471512519376</v>
      </c>
      <c r="AH11" s="42">
        <f t="shared" si="2"/>
        <v>39523.939126746554</v>
      </c>
      <c r="AI11" s="42">
        <f t="shared" si="2"/>
        <v>37667.232518772784</v>
      </c>
      <c r="AJ11" s="42">
        <f t="shared" si="2"/>
        <v>37529.814592719857</v>
      </c>
      <c r="AK11" s="42">
        <f t="shared" si="2"/>
        <v>37509.433743377347</v>
      </c>
      <c r="AL11" s="42">
        <f t="shared" si="2"/>
        <v>36448.122891179009</v>
      </c>
      <c r="AM11" s="42">
        <f t="shared" si="2"/>
        <v>35774.184176757539</v>
      </c>
      <c r="AN11" s="42">
        <f t="shared" si="2"/>
        <v>34303.72815835019</v>
      </c>
      <c r="AO11" s="42">
        <f t="shared" si="2"/>
        <v>35326.141340031041</v>
      </c>
      <c r="AP11" s="42">
        <f t="shared" si="2"/>
        <v>35117.70163225221</v>
      </c>
      <c r="AQ11" s="42">
        <f t="shared" si="2"/>
        <v>34605.088716054721</v>
      </c>
      <c r="AR11" s="42">
        <f t="shared" si="2"/>
        <v>34829.768573654328</v>
      </c>
      <c r="AS11" s="42">
        <f t="shared" si="2"/>
        <v>34570.883748717635</v>
      </c>
      <c r="AT11" s="42">
        <f t="shared" si="2"/>
        <v>33662.178073888979</v>
      </c>
      <c r="AU11" s="42">
        <f t="shared" si="2"/>
        <v>34724.330576040433</v>
      </c>
      <c r="AV11" s="42">
        <f t="shared" si="2"/>
        <v>33715.060369747618</v>
      </c>
      <c r="AW11" s="42">
        <f t="shared" si="2"/>
        <v>32862.177434159319</v>
      </c>
      <c r="AX11" s="42">
        <f t="shared" si="2"/>
        <v>32557.523042511195</v>
      </c>
      <c r="AY11" s="42">
        <f t="shared" si="2"/>
        <v>31942.513773441693</v>
      </c>
      <c r="AZ11" s="42">
        <f t="shared" ref="AZ11" si="3">SUM(AZ6:AZ10)</f>
        <v>31168.514529319971</v>
      </c>
      <c r="BA11" s="276"/>
      <c r="BB11" s="276"/>
      <c r="BC11" s="276"/>
      <c r="BD11" s="276"/>
      <c r="BE11" s="276"/>
      <c r="BL11" s="122"/>
      <c r="BM11" s="125"/>
      <c r="BN11" s="125"/>
    </row>
    <row r="12" spans="1:66">
      <c r="Z12" s="413" t="e">
        <f>#REF!</f>
        <v>#REF!</v>
      </c>
      <c r="AA12" s="608">
        <v>44059.335655578841</v>
      </c>
      <c r="AB12" s="608">
        <v>42820.816969596679</v>
      </c>
      <c r="AC12" s="608">
        <v>43643.579991236671</v>
      </c>
      <c r="AD12" s="608">
        <v>39554.941475345142</v>
      </c>
      <c r="AE12" s="608">
        <v>42947.134591201895</v>
      </c>
      <c r="AF12" s="608">
        <v>41475.156164718843</v>
      </c>
      <c r="AG12" s="608">
        <v>40249.471512519376</v>
      </c>
      <c r="AH12" s="608">
        <v>39523.939126746554</v>
      </c>
      <c r="AI12" s="608">
        <v>37667.232518772777</v>
      </c>
      <c r="AJ12" s="608">
        <v>37529.814592719857</v>
      </c>
      <c r="AK12" s="608">
        <v>37509.433743377347</v>
      </c>
      <c r="AL12" s="608">
        <v>36448.122891179009</v>
      </c>
      <c r="AM12" s="608">
        <v>35774.184176757539</v>
      </c>
      <c r="AN12" s="608">
        <v>34303.72815835019</v>
      </c>
      <c r="AO12" s="608">
        <v>35326.141340031034</v>
      </c>
      <c r="AP12" s="608">
        <v>35117.701632252218</v>
      </c>
      <c r="AQ12" s="608">
        <v>34605.088716054721</v>
      </c>
      <c r="AR12" s="608">
        <v>34829.768573654328</v>
      </c>
      <c r="AS12" s="608">
        <v>34570.883748717628</v>
      </c>
      <c r="AT12" s="608">
        <v>33662.178073888972</v>
      </c>
      <c r="AU12" s="608">
        <v>34724.330576040426</v>
      </c>
      <c r="AV12" s="608">
        <v>33715.060369747618</v>
      </c>
      <c r="AW12" s="608">
        <v>32862.177434159319</v>
      </c>
      <c r="AX12" s="608">
        <v>32557.523042511195</v>
      </c>
      <c r="AY12" s="608">
        <v>31942.513773441693</v>
      </c>
      <c r="AZ12" s="608">
        <v>31168.514529319971</v>
      </c>
      <c r="BA12" s="276"/>
      <c r="BB12" s="276"/>
      <c r="BC12" s="276"/>
      <c r="BD12" s="276"/>
      <c r="BE12" s="276"/>
      <c r="BL12" s="122"/>
      <c r="BM12" s="125"/>
      <c r="BN12" s="125"/>
    </row>
    <row r="13" spans="1:66">
      <c r="Z13" s="38" t="e">
        <f t="shared" ref="Z13:AY13" si="4">Z11=Z12</f>
        <v>#REF!</v>
      </c>
      <c r="AA13" s="609" t="b">
        <f t="shared" si="4"/>
        <v>1</v>
      </c>
      <c r="AB13" s="609" t="b">
        <f t="shared" si="4"/>
        <v>1</v>
      </c>
      <c r="AC13" s="609" t="b">
        <f t="shared" si="4"/>
        <v>1</v>
      </c>
      <c r="AD13" s="609" t="b">
        <f t="shared" si="4"/>
        <v>1</v>
      </c>
      <c r="AE13" s="609" t="b">
        <f t="shared" si="4"/>
        <v>1</v>
      </c>
      <c r="AF13" s="609" t="b">
        <f t="shared" si="4"/>
        <v>1</v>
      </c>
      <c r="AG13" s="609" t="b">
        <f t="shared" si="4"/>
        <v>1</v>
      </c>
      <c r="AH13" s="609" t="b">
        <f t="shared" si="4"/>
        <v>1</v>
      </c>
      <c r="AI13" s="609" t="b">
        <f t="shared" si="4"/>
        <v>1</v>
      </c>
      <c r="AJ13" s="609" t="b">
        <f t="shared" si="4"/>
        <v>1</v>
      </c>
      <c r="AK13" s="609" t="b">
        <f t="shared" si="4"/>
        <v>1</v>
      </c>
      <c r="AL13" s="609" t="b">
        <f t="shared" si="4"/>
        <v>1</v>
      </c>
      <c r="AM13" s="609" t="b">
        <f t="shared" si="4"/>
        <v>1</v>
      </c>
      <c r="AN13" s="609" t="b">
        <f t="shared" si="4"/>
        <v>1</v>
      </c>
      <c r="AO13" s="609" t="b">
        <f t="shared" si="4"/>
        <v>1</v>
      </c>
      <c r="AP13" s="609" t="b">
        <f t="shared" si="4"/>
        <v>1</v>
      </c>
      <c r="AQ13" s="609" t="b">
        <f t="shared" si="4"/>
        <v>1</v>
      </c>
      <c r="AR13" s="609" t="b">
        <f t="shared" si="4"/>
        <v>1</v>
      </c>
      <c r="AS13" s="609" t="b">
        <f t="shared" si="4"/>
        <v>1</v>
      </c>
      <c r="AT13" s="609" t="b">
        <f t="shared" si="4"/>
        <v>1</v>
      </c>
      <c r="AU13" s="609" t="b">
        <f t="shared" si="4"/>
        <v>1</v>
      </c>
      <c r="AV13" s="609" t="b">
        <f t="shared" si="4"/>
        <v>1</v>
      </c>
      <c r="AW13" s="609" t="b">
        <f t="shared" si="4"/>
        <v>1</v>
      </c>
      <c r="AX13" s="609" t="b">
        <f t="shared" si="4"/>
        <v>1</v>
      </c>
      <c r="AY13" s="609" t="b">
        <f t="shared" si="4"/>
        <v>1</v>
      </c>
      <c r="AZ13" s="609" t="b">
        <f t="shared" ref="AZ13" si="5">AZ11=AZ12</f>
        <v>1</v>
      </c>
      <c r="BL13" s="122"/>
      <c r="BM13" s="125"/>
      <c r="BN13" s="125"/>
    </row>
    <row r="14" spans="1:66">
      <c r="Y14" s="36" t="s">
        <v>59</v>
      </c>
      <c r="BL14" s="122"/>
      <c r="BM14" s="125"/>
      <c r="BN14" s="125"/>
    </row>
    <row r="15" spans="1:66">
      <c r="Y15" s="209"/>
      <c r="Z15" s="208"/>
      <c r="AA15" s="209">
        <v>1990</v>
      </c>
      <c r="AB15" s="209">
        <f t="shared" ref="AB15:AP15" si="6">AA15+1</f>
        <v>1991</v>
      </c>
      <c r="AC15" s="209">
        <f t="shared" si="6"/>
        <v>1992</v>
      </c>
      <c r="AD15" s="209">
        <f t="shared" si="6"/>
        <v>1993</v>
      </c>
      <c r="AE15" s="209">
        <f t="shared" si="6"/>
        <v>1994</v>
      </c>
      <c r="AF15" s="209">
        <f t="shared" si="6"/>
        <v>1995</v>
      </c>
      <c r="AG15" s="209">
        <f t="shared" si="6"/>
        <v>1996</v>
      </c>
      <c r="AH15" s="209">
        <f t="shared" si="6"/>
        <v>1997</v>
      </c>
      <c r="AI15" s="209">
        <f t="shared" si="6"/>
        <v>1998</v>
      </c>
      <c r="AJ15" s="209">
        <f t="shared" si="6"/>
        <v>1999</v>
      </c>
      <c r="AK15" s="209">
        <f t="shared" si="6"/>
        <v>2000</v>
      </c>
      <c r="AL15" s="209">
        <f t="shared" si="6"/>
        <v>2001</v>
      </c>
      <c r="AM15" s="209">
        <f t="shared" si="6"/>
        <v>2002</v>
      </c>
      <c r="AN15" s="209">
        <f t="shared" si="6"/>
        <v>2003</v>
      </c>
      <c r="AO15" s="209">
        <f t="shared" si="6"/>
        <v>2004</v>
      </c>
      <c r="AP15" s="209">
        <f t="shared" si="6"/>
        <v>2005</v>
      </c>
      <c r="AQ15" s="209">
        <f>AP15+1</f>
        <v>2006</v>
      </c>
      <c r="AR15" s="209">
        <f>AQ15+1</f>
        <v>2007</v>
      </c>
      <c r="AS15" s="210">
        <v>2008</v>
      </c>
      <c r="AT15" s="210">
        <v>2009</v>
      </c>
      <c r="AU15" s="210">
        <v>2010</v>
      </c>
      <c r="AV15" s="210">
        <v>2011</v>
      </c>
      <c r="AW15" s="210">
        <v>2012</v>
      </c>
      <c r="AX15" s="210">
        <v>2013</v>
      </c>
      <c r="AY15" s="210">
        <v>2014</v>
      </c>
      <c r="AZ15" s="210">
        <f>AY15+1</f>
        <v>2015</v>
      </c>
      <c r="BL15" s="122"/>
      <c r="BM15" s="125"/>
      <c r="BN15" s="125"/>
    </row>
    <row r="16" spans="1:66">
      <c r="Y16" s="28" t="s">
        <v>4</v>
      </c>
      <c r="Z16" s="237"/>
      <c r="AA16" s="237">
        <f t="shared" ref="AA16:AX16" si="7">AA6/AA$11</f>
        <v>3.0876066980584541E-2</v>
      </c>
      <c r="AB16" s="237">
        <f t="shared" si="7"/>
        <v>3.1387696286165154E-2</v>
      </c>
      <c r="AC16" s="237">
        <f t="shared" si="7"/>
        <v>3.0539266217080429E-2</v>
      </c>
      <c r="AD16" s="237">
        <f t="shared" si="7"/>
        <v>3.4208073498521965E-2</v>
      </c>
      <c r="AE16" s="237">
        <f t="shared" si="7"/>
        <v>3.1609661011630215E-2</v>
      </c>
      <c r="AF16" s="237">
        <f t="shared" si="7"/>
        <v>3.3755275097652561E-2</v>
      </c>
      <c r="AG16" s="237">
        <f t="shared" si="7"/>
        <v>3.4417485401453375E-2</v>
      </c>
      <c r="AH16" s="237">
        <f t="shared" si="7"/>
        <v>3.3295165865151487E-2</v>
      </c>
      <c r="AI16" s="237">
        <f t="shared" si="7"/>
        <v>3.3592537640424198E-2</v>
      </c>
      <c r="AJ16" s="237">
        <f t="shared" si="7"/>
        <v>3.3940885043391315E-2</v>
      </c>
      <c r="AK16" s="237">
        <f t="shared" si="7"/>
        <v>3.3640829474584764E-2</v>
      </c>
      <c r="AL16" s="237">
        <f t="shared" si="7"/>
        <v>3.3242629812973656E-2</v>
      </c>
      <c r="AM16" s="237">
        <f t="shared" si="7"/>
        <v>3.4616739056051962E-2</v>
      </c>
      <c r="AN16" s="237">
        <f t="shared" si="7"/>
        <v>3.5482061685455916E-2</v>
      </c>
      <c r="AO16" s="237">
        <f t="shared" si="7"/>
        <v>3.7588631083108337E-2</v>
      </c>
      <c r="AP16" s="237">
        <f t="shared" si="7"/>
        <v>3.9620772354357438E-2</v>
      </c>
      <c r="AQ16" s="237">
        <f t="shared" si="7"/>
        <v>4.1514094016101552E-2</v>
      </c>
      <c r="AR16" s="237">
        <f t="shared" si="7"/>
        <v>4.1255075371589706E-2</v>
      </c>
      <c r="AS16" s="237">
        <f t="shared" si="7"/>
        <v>4.1168607684322275E-2</v>
      </c>
      <c r="AT16" s="237">
        <f t="shared" si="7"/>
        <v>3.9693371335537395E-2</v>
      </c>
      <c r="AU16" s="237">
        <f t="shared" si="7"/>
        <v>5.635066929603165E-2</v>
      </c>
      <c r="AV16" s="237">
        <f t="shared" si="7"/>
        <v>4.7498499854595602E-2</v>
      </c>
      <c r="AW16" s="237">
        <f t="shared" si="7"/>
        <v>4.8917001056471142E-2</v>
      </c>
      <c r="AX16" s="17">
        <f t="shared" si="7"/>
        <v>4.8486158941068891E-2</v>
      </c>
      <c r="AY16" s="17">
        <f>AY6/AY$11</f>
        <v>4.9242733862953032E-2</v>
      </c>
      <c r="AZ16" s="17">
        <f>AZ6/AZ$11</f>
        <v>4.9700961791581767E-2</v>
      </c>
    </row>
    <row r="17" spans="19:66">
      <c r="S17" s="122"/>
      <c r="Y17" s="170" t="s">
        <v>61</v>
      </c>
      <c r="Z17" s="237"/>
      <c r="AA17" s="237">
        <f t="shared" ref="AA17:AX17" si="8">AA7/AA$11</f>
        <v>0.11287394978333257</v>
      </c>
      <c r="AB17" s="237">
        <f t="shared" si="8"/>
        <v>0.10436825476554955</v>
      </c>
      <c r="AC17" s="237">
        <f t="shared" si="8"/>
        <v>9.1758447279520733E-2</v>
      </c>
      <c r="AD17" s="237">
        <f t="shared" si="8"/>
        <v>8.5081999477239045E-2</v>
      </c>
      <c r="AE17" s="237">
        <f t="shared" si="8"/>
        <v>6.8385292961603464E-2</v>
      </c>
      <c r="AF17" s="237">
        <f t="shared" si="8"/>
        <v>6.3822495085204517E-2</v>
      </c>
      <c r="AG17" s="237">
        <f t="shared" si="8"/>
        <v>5.7477194374252805E-2</v>
      </c>
      <c r="AH17" s="237">
        <f t="shared" si="8"/>
        <v>5.5565639997663292E-2</v>
      </c>
      <c r="AI17" s="237">
        <f t="shared" si="8"/>
        <v>5.3305587974967795E-2</v>
      </c>
      <c r="AJ17" s="237">
        <f t="shared" si="8"/>
        <v>5.205463710190459E-2</v>
      </c>
      <c r="AK17" s="237">
        <f t="shared" si="8"/>
        <v>4.8941684464622229E-2</v>
      </c>
      <c r="AL17" s="237">
        <f t="shared" si="8"/>
        <v>4.3905374685241402E-2</v>
      </c>
      <c r="AM17" s="237">
        <f t="shared" si="8"/>
        <v>2.9572860232697278E-2</v>
      </c>
      <c r="AN17" s="237">
        <f t="shared" si="8"/>
        <v>2.9665086401698886E-2</v>
      </c>
      <c r="AO17" s="237">
        <f t="shared" si="8"/>
        <v>2.7645038455603531E-2</v>
      </c>
      <c r="AP17" s="237">
        <f t="shared" si="8"/>
        <v>2.7804504102736428E-2</v>
      </c>
      <c r="AQ17" s="237">
        <f t="shared" si="8"/>
        <v>2.8388762721662041E-2</v>
      </c>
      <c r="AR17" s="237">
        <f t="shared" si="8"/>
        <v>2.7994177289059462E-2</v>
      </c>
      <c r="AS17" s="237">
        <f t="shared" si="8"/>
        <v>2.7388523924109596E-2</v>
      </c>
      <c r="AT17" s="237">
        <f t="shared" si="8"/>
        <v>2.7224419408355512E-2</v>
      </c>
      <c r="AU17" s="237">
        <f t="shared" si="8"/>
        <v>2.5482947167376545E-2</v>
      </c>
      <c r="AV17" s="237">
        <f t="shared" si="8"/>
        <v>2.5725371932182075E-2</v>
      </c>
      <c r="AW17" s="237">
        <f t="shared" si="8"/>
        <v>2.5883476271735595E-2</v>
      </c>
      <c r="AX17" s="17">
        <f t="shared" si="8"/>
        <v>2.5073519641752664E-2</v>
      </c>
      <c r="AY17" s="17">
        <f t="shared" ref="AY17:AZ17" si="9">AY7/AY$11</f>
        <v>2.5224311729914333E-2</v>
      </c>
      <c r="AZ17" s="17">
        <f t="shared" si="9"/>
        <v>2.5341914135021945E-2</v>
      </c>
    </row>
    <row r="18" spans="19:66">
      <c r="Y18" s="496" t="s">
        <v>149</v>
      </c>
      <c r="Z18" s="497"/>
      <c r="AA18" s="498">
        <f t="shared" ref="AA18:AX18" si="10">AA8/AA$11</f>
        <v>1.373912884910582E-3</v>
      </c>
      <c r="AB18" s="498">
        <f t="shared" si="10"/>
        <v>1.3604915613395106E-3</v>
      </c>
      <c r="AC18" s="498">
        <f t="shared" si="10"/>
        <v>1.2577232402159E-3</v>
      </c>
      <c r="AD18" s="498">
        <f t="shared" si="10"/>
        <v>1.318418394194956E-3</v>
      </c>
      <c r="AE18" s="498">
        <f t="shared" si="10"/>
        <v>1.2983983743591462E-3</v>
      </c>
      <c r="AF18" s="498">
        <f t="shared" si="10"/>
        <v>1.4088490149412824E-3</v>
      </c>
      <c r="AG18" s="498">
        <f t="shared" si="10"/>
        <v>1.3797228566225204E-3</v>
      </c>
      <c r="AH18" s="498">
        <f t="shared" si="10"/>
        <v>1.391998406893832E-3</v>
      </c>
      <c r="AI18" s="498">
        <f t="shared" si="10"/>
        <v>1.396799594941789E-3</v>
      </c>
      <c r="AJ18" s="498">
        <f t="shared" si="10"/>
        <v>1.3850697236773325E-3</v>
      </c>
      <c r="AK18" s="498">
        <f t="shared" si="10"/>
        <v>1.4446804244963474E-3</v>
      </c>
      <c r="AL18" s="498">
        <f t="shared" si="10"/>
        <v>1.4209248720112818E-3</v>
      </c>
      <c r="AM18" s="498">
        <f t="shared" si="10"/>
        <v>1.4779722978770743E-3</v>
      </c>
      <c r="AN18" s="498">
        <f t="shared" si="10"/>
        <v>1.4629274844280818E-3</v>
      </c>
      <c r="AO18" s="498">
        <f t="shared" si="10"/>
        <v>1.5194044103078038E-3</v>
      </c>
      <c r="AP18" s="498">
        <f t="shared" si="10"/>
        <v>1.5317647768895331E-3</v>
      </c>
      <c r="AQ18" s="498">
        <f t="shared" si="10"/>
        <v>1.5773634440496573E-3</v>
      </c>
      <c r="AR18" s="498">
        <f t="shared" si="10"/>
        <v>1.4611866521988882E-3</v>
      </c>
      <c r="AS18" s="498">
        <f t="shared" si="10"/>
        <v>1.435469744878616E-3</v>
      </c>
      <c r="AT18" s="498">
        <f t="shared" si="10"/>
        <v>1.5227264109199145E-3</v>
      </c>
      <c r="AU18" s="498">
        <f t="shared" si="10"/>
        <v>1.5529659516952182E-3</v>
      </c>
      <c r="AV18" s="498">
        <f t="shared" si="10"/>
        <v>1.5919296580041026E-3</v>
      </c>
      <c r="AW18" s="498">
        <f t="shared" si="10"/>
        <v>1.4065843435545461E-3</v>
      </c>
      <c r="AX18" s="498">
        <f t="shared" si="10"/>
        <v>1.4269682482705417E-3</v>
      </c>
      <c r="AY18" s="498">
        <f t="shared" ref="AY18:AZ18" si="11">AY8/AY$11</f>
        <v>1.3432328637539477E-3</v>
      </c>
      <c r="AZ18" s="498">
        <f t="shared" si="11"/>
        <v>1.5552314965604362E-3</v>
      </c>
    </row>
    <row r="19" spans="19:66">
      <c r="Y19" s="28" t="s">
        <v>1</v>
      </c>
      <c r="Z19" s="237"/>
      <c r="AA19" s="237">
        <f t="shared" ref="AA19:AX19" si="12">AA9/AA$11</f>
        <v>0.57457607193026694</v>
      </c>
      <c r="AB19" s="237">
        <f t="shared" si="12"/>
        <v>0.57779292428175422</v>
      </c>
      <c r="AC19" s="237">
        <f t="shared" si="12"/>
        <v>0.59777887440872768</v>
      </c>
      <c r="AD19" s="237">
        <f t="shared" si="12"/>
        <v>0.57681997150226771</v>
      </c>
      <c r="AE19" s="237">
        <f t="shared" si="12"/>
        <v>0.62405283626533659</v>
      </c>
      <c r="AF19" s="237">
        <f t="shared" si="12"/>
        <v>0.62337099920729355</v>
      </c>
      <c r="AG19" s="237">
        <f t="shared" si="12"/>
        <v>0.62724862721950692</v>
      </c>
      <c r="AH19" s="237">
        <f t="shared" si="12"/>
        <v>0.63270553817345765</v>
      </c>
      <c r="AI19" s="237">
        <f t="shared" si="12"/>
        <v>0.6309400749372357</v>
      </c>
      <c r="AJ19" s="237">
        <f t="shared" si="12"/>
        <v>0.63942604418426363</v>
      </c>
      <c r="AK19" s="237">
        <f t="shared" si="12"/>
        <v>0.65066060112190827</v>
      </c>
      <c r="AL19" s="237">
        <f t="shared" si="12"/>
        <v>0.66342667291173452</v>
      </c>
      <c r="AM19" s="237">
        <f t="shared" si="12"/>
        <v>0.679992231994204</v>
      </c>
      <c r="AN19" s="237">
        <f t="shared" si="12"/>
        <v>0.67664897546484248</v>
      </c>
      <c r="AO19" s="237">
        <f t="shared" si="12"/>
        <v>0.69359276655180446</v>
      </c>
      <c r="AP19" s="237">
        <f t="shared" si="12"/>
        <v>0.69906462428134275</v>
      </c>
      <c r="AQ19" s="237">
        <f t="shared" si="12"/>
        <v>0.70308738147621386</v>
      </c>
      <c r="AR19" s="237">
        <f t="shared" si="12"/>
        <v>0.71561493136472754</v>
      </c>
      <c r="AS19" s="237">
        <f t="shared" si="12"/>
        <v>0.72416982801178853</v>
      </c>
      <c r="AT19" s="237">
        <f t="shared" si="12"/>
        <v>0.73084618235885956</v>
      </c>
      <c r="AU19" s="237">
        <f t="shared" si="12"/>
        <v>0.73321933597179256</v>
      </c>
      <c r="AV19" s="237">
        <f t="shared" si="12"/>
        <v>0.743490970047338</v>
      </c>
      <c r="AW19" s="237">
        <f t="shared" si="12"/>
        <v>0.74472211939163924</v>
      </c>
      <c r="AX19" s="237">
        <f t="shared" si="12"/>
        <v>0.75087058010238528</v>
      </c>
      <c r="AY19" s="237">
        <f t="shared" ref="AY19:AZ19" si="13">AY9/AY$11</f>
        <v>0.75399263578758269</v>
      </c>
      <c r="AZ19" s="237">
        <f t="shared" si="13"/>
        <v>0.755042920242745</v>
      </c>
      <c r="BL19" s="122"/>
      <c r="BM19" s="125"/>
      <c r="BN19" s="125"/>
    </row>
    <row r="20" spans="19:66" ht="15" thickBot="1">
      <c r="Y20" s="29" t="s">
        <v>2</v>
      </c>
      <c r="Z20" s="238"/>
      <c r="AA20" s="238">
        <f t="shared" ref="AA20:AX20" si="14">AA10/AA$11</f>
        <v>0.28029999842090536</v>
      </c>
      <c r="AB20" s="238">
        <f t="shared" si="14"/>
        <v>0.2850906331051915</v>
      </c>
      <c r="AC20" s="238">
        <f t="shared" si="14"/>
        <v>0.27866568885445536</v>
      </c>
      <c r="AD20" s="238">
        <f t="shared" si="14"/>
        <v>0.30257153712777624</v>
      </c>
      <c r="AE20" s="238">
        <f t="shared" si="14"/>
        <v>0.27465381138707057</v>
      </c>
      <c r="AF20" s="238">
        <f t="shared" si="14"/>
        <v>0.27764238159490806</v>
      </c>
      <c r="AG20" s="238">
        <f t="shared" si="14"/>
        <v>0.27947697014816442</v>
      </c>
      <c r="AH20" s="238">
        <f t="shared" si="14"/>
        <v>0.27704165755683369</v>
      </c>
      <c r="AI20" s="238">
        <f t="shared" si="14"/>
        <v>0.28076499985243042</v>
      </c>
      <c r="AJ20" s="238">
        <f t="shared" si="14"/>
        <v>0.27319336394676313</v>
      </c>
      <c r="AK20" s="238">
        <f t="shared" si="14"/>
        <v>0.26531220451438836</v>
      </c>
      <c r="AL20" s="238">
        <f t="shared" si="14"/>
        <v>0.25800439771803924</v>
      </c>
      <c r="AM20" s="238">
        <f t="shared" si="14"/>
        <v>0.25434019641916983</v>
      </c>
      <c r="AN20" s="238">
        <f t="shared" si="14"/>
        <v>0.25674094896357463</v>
      </c>
      <c r="AO20" s="238">
        <f t="shared" si="14"/>
        <v>0.23965415949917576</v>
      </c>
      <c r="AP20" s="238">
        <f t="shared" si="14"/>
        <v>0.23197833448467386</v>
      </c>
      <c r="AQ20" s="238">
        <f t="shared" si="14"/>
        <v>0.2254323983419729</v>
      </c>
      <c r="AR20" s="238">
        <f t="shared" si="14"/>
        <v>0.21367462932242448</v>
      </c>
      <c r="AS20" s="238">
        <f t="shared" si="14"/>
        <v>0.20583757063490096</v>
      </c>
      <c r="AT20" s="238">
        <f t="shared" si="14"/>
        <v>0.20071330048632754</v>
      </c>
      <c r="AU20" s="238">
        <f t="shared" si="14"/>
        <v>0.18339408161310403</v>
      </c>
      <c r="AV20" s="238">
        <f t="shared" si="14"/>
        <v>0.18169322850788017</v>
      </c>
      <c r="AW20" s="238">
        <f t="shared" si="14"/>
        <v>0.17907081893659949</v>
      </c>
      <c r="AX20" s="238">
        <f t="shared" si="14"/>
        <v>0.1741427730665227</v>
      </c>
      <c r="AY20" s="238">
        <f t="shared" ref="AY20:AZ20" si="15">AY10/AY$11</f>
        <v>0.1701970857557959</v>
      </c>
      <c r="AZ20" s="238">
        <f t="shared" si="15"/>
        <v>0.16835897233409081</v>
      </c>
      <c r="BL20" s="121"/>
      <c r="BM20" s="121"/>
      <c r="BN20" s="121"/>
    </row>
    <row r="21" spans="19:66" ht="15" thickTop="1">
      <c r="Y21" s="30" t="s">
        <v>5</v>
      </c>
      <c r="Z21" s="239"/>
      <c r="AA21" s="239">
        <f t="shared" ref="AA21:AW21" si="16">SUM(AA16:AA20)</f>
        <v>1</v>
      </c>
      <c r="AB21" s="239">
        <f t="shared" si="16"/>
        <v>1</v>
      </c>
      <c r="AC21" s="239">
        <f t="shared" si="16"/>
        <v>1.0000000000000002</v>
      </c>
      <c r="AD21" s="239">
        <f t="shared" si="16"/>
        <v>1</v>
      </c>
      <c r="AE21" s="239">
        <f t="shared" si="16"/>
        <v>1</v>
      </c>
      <c r="AF21" s="239">
        <f t="shared" si="16"/>
        <v>1</v>
      </c>
      <c r="AG21" s="239">
        <f t="shared" si="16"/>
        <v>1</v>
      </c>
      <c r="AH21" s="239">
        <f t="shared" si="16"/>
        <v>1</v>
      </c>
      <c r="AI21" s="239">
        <f t="shared" si="16"/>
        <v>0.99999999999999989</v>
      </c>
      <c r="AJ21" s="239">
        <f t="shared" si="16"/>
        <v>1</v>
      </c>
      <c r="AK21" s="239">
        <f t="shared" si="16"/>
        <v>1</v>
      </c>
      <c r="AL21" s="239">
        <f t="shared" si="16"/>
        <v>1</v>
      </c>
      <c r="AM21" s="239">
        <f t="shared" si="16"/>
        <v>1</v>
      </c>
      <c r="AN21" s="239">
        <f t="shared" si="16"/>
        <v>1</v>
      </c>
      <c r="AO21" s="239">
        <f t="shared" si="16"/>
        <v>0.99999999999999989</v>
      </c>
      <c r="AP21" s="239">
        <f t="shared" si="16"/>
        <v>1</v>
      </c>
      <c r="AQ21" s="239">
        <f t="shared" si="16"/>
        <v>1</v>
      </c>
      <c r="AR21" s="239">
        <f t="shared" si="16"/>
        <v>1</v>
      </c>
      <c r="AS21" s="239">
        <f t="shared" si="16"/>
        <v>1</v>
      </c>
      <c r="AT21" s="239">
        <f t="shared" si="16"/>
        <v>0.99999999999999989</v>
      </c>
      <c r="AU21" s="239">
        <f t="shared" si="16"/>
        <v>1</v>
      </c>
      <c r="AV21" s="239">
        <f t="shared" si="16"/>
        <v>0.99999999999999989</v>
      </c>
      <c r="AW21" s="239">
        <f t="shared" si="16"/>
        <v>1</v>
      </c>
      <c r="AX21" s="239">
        <f>SUM(AX16:AX20)</f>
        <v>1</v>
      </c>
      <c r="AY21" s="239">
        <f>SUM(AY16:AY20)</f>
        <v>1</v>
      </c>
      <c r="AZ21" s="239">
        <f>SUM(AZ16:AZ20)</f>
        <v>1</v>
      </c>
    </row>
    <row r="23" spans="19:66">
      <c r="Y23" s="36" t="s">
        <v>125</v>
      </c>
    </row>
    <row r="24" spans="19:66">
      <c r="Y24" s="209"/>
      <c r="Z24" s="209">
        <v>1990</v>
      </c>
      <c r="AA24" s="209">
        <v>1990</v>
      </c>
      <c r="AB24" s="209">
        <f t="shared" ref="AB24:AP24" si="17">AA24+1</f>
        <v>1991</v>
      </c>
      <c r="AC24" s="209">
        <f t="shared" si="17"/>
        <v>1992</v>
      </c>
      <c r="AD24" s="209">
        <f t="shared" si="17"/>
        <v>1993</v>
      </c>
      <c r="AE24" s="209">
        <f t="shared" si="17"/>
        <v>1994</v>
      </c>
      <c r="AF24" s="209">
        <f t="shared" si="17"/>
        <v>1995</v>
      </c>
      <c r="AG24" s="209">
        <f t="shared" si="17"/>
        <v>1996</v>
      </c>
      <c r="AH24" s="209">
        <f t="shared" si="17"/>
        <v>1997</v>
      </c>
      <c r="AI24" s="209">
        <f t="shared" si="17"/>
        <v>1998</v>
      </c>
      <c r="AJ24" s="209">
        <f t="shared" si="17"/>
        <v>1999</v>
      </c>
      <c r="AK24" s="209">
        <f t="shared" si="17"/>
        <v>2000</v>
      </c>
      <c r="AL24" s="209">
        <f t="shared" si="17"/>
        <v>2001</v>
      </c>
      <c r="AM24" s="209">
        <f t="shared" si="17"/>
        <v>2002</v>
      </c>
      <c r="AN24" s="209">
        <f t="shared" si="17"/>
        <v>2003</v>
      </c>
      <c r="AO24" s="209">
        <f t="shared" si="17"/>
        <v>2004</v>
      </c>
      <c r="AP24" s="209">
        <f t="shared" si="17"/>
        <v>2005</v>
      </c>
      <c r="AQ24" s="209">
        <f>AP24+1</f>
        <v>2006</v>
      </c>
      <c r="AR24" s="209">
        <f>AQ24+1</f>
        <v>2007</v>
      </c>
      <c r="AS24" s="210">
        <v>2008</v>
      </c>
      <c r="AT24" s="210">
        <v>2009</v>
      </c>
      <c r="AU24" s="210">
        <v>2010</v>
      </c>
      <c r="AV24" s="210">
        <v>2011</v>
      </c>
      <c r="AW24" s="210">
        <v>2012</v>
      </c>
      <c r="AX24" s="210">
        <v>2013</v>
      </c>
      <c r="AY24" s="210">
        <v>2014</v>
      </c>
      <c r="AZ24" s="210">
        <f>AY24+1</f>
        <v>2015</v>
      </c>
    </row>
    <row r="25" spans="19:66">
      <c r="Y25" s="28" t="s">
        <v>4</v>
      </c>
      <c r="Z25" s="63">
        <f>AA$6</f>
        <v>1360.3789988217093</v>
      </c>
      <c r="AA25" s="44">
        <f t="shared" ref="AA25:AX25" si="18">AA$6/$Z25-1</f>
        <v>0</v>
      </c>
      <c r="AB25" s="44">
        <f t="shared" si="18"/>
        <v>-1.2005625688641164E-2</v>
      </c>
      <c r="AC25" s="44">
        <f t="shared" si="18"/>
        <v>-2.02414847823571E-2</v>
      </c>
      <c r="AD25" s="44">
        <f t="shared" si="18"/>
        <v>-5.3519303147682162E-3</v>
      </c>
      <c r="AE25" s="44">
        <f t="shared" si="18"/>
        <v>-2.0837082720438493E-3</v>
      </c>
      <c r="AF25" s="44">
        <f t="shared" si="18"/>
        <v>2.9128873108742681E-2</v>
      </c>
      <c r="AG25" s="44">
        <f t="shared" si="18"/>
        <v>1.8308573859352917E-2</v>
      </c>
      <c r="AH25" s="44">
        <f t="shared" si="18"/>
        <v>-3.2654789577764021E-2</v>
      </c>
      <c r="AI25" s="44">
        <f t="shared" si="18"/>
        <v>-6.9863672334359639E-2</v>
      </c>
      <c r="AJ25" s="44">
        <f t="shared" si="18"/>
        <v>-6.3646877896093135E-2</v>
      </c>
      <c r="AK25" s="44">
        <f t="shared" si="18"/>
        <v>-7.2428738357368294E-2</v>
      </c>
      <c r="AL25" s="44">
        <f t="shared" si="18"/>
        <v>-0.1093427216248648</v>
      </c>
      <c r="AM25" s="44">
        <f t="shared" si="18"/>
        <v>-8.967603905780297E-2</v>
      </c>
      <c r="AN25" s="44">
        <f t="shared" si="18"/>
        <v>-0.1052736041868183</v>
      </c>
      <c r="AO25" s="44">
        <f t="shared" si="18"/>
        <v>-2.3903415467090738E-2</v>
      </c>
      <c r="AP25" s="44">
        <f t="shared" si="18"/>
        <v>2.2796193696655642E-2</v>
      </c>
      <c r="AQ25" s="44">
        <f t="shared" si="18"/>
        <v>5.6028435927149234E-2</v>
      </c>
      <c r="AR25" s="44">
        <f t="shared" si="18"/>
        <v>5.625324187282299E-2</v>
      </c>
      <c r="AS25" s="44">
        <f t="shared" si="18"/>
        <v>4.6204882304124339E-2</v>
      </c>
      <c r="AT25" s="44">
        <f t="shared" si="18"/>
        <v>-1.7799204922173573E-2</v>
      </c>
      <c r="AU25" s="44">
        <f t="shared" si="18"/>
        <v>0.43837803326232039</v>
      </c>
      <c r="AV25" s="44">
        <f t="shared" si="18"/>
        <v>0.17718282291714504</v>
      </c>
      <c r="AW25" s="44">
        <f t="shared" si="18"/>
        <v>0.18167008580481192</v>
      </c>
      <c r="AX25" s="44">
        <f t="shared" si="18"/>
        <v>0.16040400383569864</v>
      </c>
      <c r="AY25" s="44">
        <f>AY$6/$Z25-1</f>
        <v>0.15624888800966352</v>
      </c>
      <c r="AZ25" s="44">
        <f>AZ$6/$Z25-1</f>
        <v>0.13873056777842696</v>
      </c>
    </row>
    <row r="26" spans="19:66">
      <c r="Y26" s="28" t="s">
        <v>3</v>
      </c>
      <c r="Z26" s="63">
        <f>AA$7</f>
        <v>4973.1512402748012</v>
      </c>
      <c r="AA26" s="44">
        <f t="shared" ref="AA26:AZ26" si="19">AA$7/$Z26-1</f>
        <v>0</v>
      </c>
      <c r="AB26" s="44">
        <f t="shared" si="19"/>
        <v>-0.10134767296864222</v>
      </c>
      <c r="AC26" s="44">
        <f t="shared" si="19"/>
        <v>-0.1947425404472215</v>
      </c>
      <c r="AD26" s="44">
        <f t="shared" si="19"/>
        <v>-0.32328349826305025</v>
      </c>
      <c r="AE26" s="44">
        <f t="shared" si="19"/>
        <v>-0.40943835427806763</v>
      </c>
      <c r="AF26" s="44">
        <f t="shared" si="19"/>
        <v>-0.46773226419420333</v>
      </c>
      <c r="AG26" s="44">
        <f t="shared" si="19"/>
        <v>-0.53481674177715255</v>
      </c>
      <c r="AH26" s="44">
        <f t="shared" si="19"/>
        <v>-0.55839409125128403</v>
      </c>
      <c r="AI26" s="44">
        <f t="shared" si="19"/>
        <v>-0.59625720598594523</v>
      </c>
      <c r="AJ26" s="44">
        <f t="shared" si="19"/>
        <v>-0.60717042681013556</v>
      </c>
      <c r="AK26" s="44">
        <f t="shared" si="19"/>
        <v>-0.63086285093280448</v>
      </c>
      <c r="AL26" s="44">
        <f t="shared" si="19"/>
        <v>-0.67821841428202523</v>
      </c>
      <c r="AM26" s="44">
        <f t="shared" si="19"/>
        <v>-0.78726869594668458</v>
      </c>
      <c r="AN26" s="44">
        <f t="shared" si="19"/>
        <v>-0.79537661121650938</v>
      </c>
      <c r="AO26" s="44">
        <f t="shared" si="19"/>
        <v>-0.80362701863471175</v>
      </c>
      <c r="AP26" s="44">
        <f t="shared" si="19"/>
        <v>-0.803659645175264</v>
      </c>
      <c r="AQ26" s="44">
        <f t="shared" si="19"/>
        <v>-0.80246012939114686</v>
      </c>
      <c r="AR26" s="44">
        <f t="shared" si="19"/>
        <v>-0.80394106889580264</v>
      </c>
      <c r="AS26" s="44">
        <f t="shared" si="19"/>
        <v>-0.80960854981417274</v>
      </c>
      <c r="AT26" s="44">
        <f t="shared" si="19"/>
        <v>-0.81572383187130604</v>
      </c>
      <c r="AU26" s="44">
        <f t="shared" si="19"/>
        <v>-0.82206889781963266</v>
      </c>
      <c r="AV26" s="44">
        <f t="shared" si="19"/>
        <v>-0.82559700563624849</v>
      </c>
      <c r="AW26" s="44">
        <f t="shared" si="19"/>
        <v>-0.82896410168140655</v>
      </c>
      <c r="AX26" s="44">
        <f t="shared" si="19"/>
        <v>-0.83585222848599483</v>
      </c>
      <c r="AY26" s="44">
        <f t="shared" si="19"/>
        <v>-0.83798443161486214</v>
      </c>
      <c r="AZ26" s="44">
        <f t="shared" si="19"/>
        <v>-0.84117317556693394</v>
      </c>
    </row>
    <row r="27" spans="19:66">
      <c r="Y27" s="496" t="s">
        <v>149</v>
      </c>
      <c r="Z27" s="499">
        <f>AA$8</f>
        <v>60.533688957800003</v>
      </c>
      <c r="AA27" s="500">
        <f t="shared" ref="AA27:AZ27" si="20">AA$8/$Z27-1</f>
        <v>0</v>
      </c>
      <c r="AB27" s="500">
        <f t="shared" si="20"/>
        <v>-3.7604330087778193E-2</v>
      </c>
      <c r="AC27" s="500">
        <f t="shared" si="20"/>
        <v>-9.3206679020228278E-2</v>
      </c>
      <c r="AD27" s="500">
        <f t="shared" si="20"/>
        <v>-0.13849687140733424</v>
      </c>
      <c r="AE27" s="500">
        <f t="shared" si="20"/>
        <v>-7.8818907344737621E-2</v>
      </c>
      <c r="AF27" s="500">
        <f t="shared" si="20"/>
        <v>-3.4715479706928121E-2</v>
      </c>
      <c r="AG27" s="500">
        <f t="shared" si="20"/>
        <v>-8.2608101886638252E-2</v>
      </c>
      <c r="AH27" s="500">
        <f t="shared" si="20"/>
        <v>-9.1129894017291546E-2</v>
      </c>
      <c r="AI27" s="500">
        <f t="shared" si="20"/>
        <v>-0.13083811625161923</v>
      </c>
      <c r="AJ27" s="500">
        <f t="shared" si="20"/>
        <v>-0.14128131256236609</v>
      </c>
      <c r="AK27" s="500">
        <f t="shared" si="20"/>
        <v>-0.10481013802451378</v>
      </c>
      <c r="AL27" s="500">
        <f t="shared" si="20"/>
        <v>-0.14444261954191284</v>
      </c>
      <c r="AM27" s="500">
        <f t="shared" si="20"/>
        <v>-0.12654830553512664</v>
      </c>
      <c r="AN27" s="500">
        <f t="shared" si="20"/>
        <v>-0.1709762348006777</v>
      </c>
      <c r="AO27" s="500">
        <f t="shared" si="20"/>
        <v>-0.11330870668367221</v>
      </c>
      <c r="AP27" s="500">
        <f t="shared" si="20"/>
        <v>-0.11136989448800683</v>
      </c>
      <c r="AQ27" s="500">
        <f t="shared" si="20"/>
        <v>-9.8273988276960211E-2</v>
      </c>
      <c r="AR27" s="500">
        <f t="shared" si="20"/>
        <v>-0.15926496773591603</v>
      </c>
      <c r="AS27" s="500">
        <f t="shared" si="20"/>
        <v>-0.18020099998208416</v>
      </c>
      <c r="AT27" s="500">
        <f t="shared" si="20"/>
        <v>-0.15322709577581139</v>
      </c>
      <c r="AU27" s="500">
        <f t="shared" si="20"/>
        <v>-0.10916212098698708</v>
      </c>
      <c r="AV27" s="500">
        <f t="shared" si="20"/>
        <v>-0.1133531518058235</v>
      </c>
      <c r="AW27" s="500">
        <f t="shared" si="20"/>
        <v>-0.23640166211869473</v>
      </c>
      <c r="AX27" s="500">
        <f t="shared" si="20"/>
        <v>-0.23251742254816543</v>
      </c>
      <c r="AY27" s="500">
        <f t="shared" si="20"/>
        <v>-0.29120073482864517</v>
      </c>
      <c r="AZ27" s="500">
        <f t="shared" si="20"/>
        <v>-0.19921854538234107</v>
      </c>
    </row>
    <row r="28" spans="19:66">
      <c r="Y28" s="28" t="s">
        <v>1</v>
      </c>
      <c r="Z28" s="63">
        <f>AA$9</f>
        <v>25315.440012839648</v>
      </c>
      <c r="AA28" s="44">
        <f t="shared" ref="AA28:AZ28" si="21">AA$9/$Z28-1</f>
        <v>0</v>
      </c>
      <c r="AB28" s="44">
        <f t="shared" si="21"/>
        <v>-2.2668970223371776E-2</v>
      </c>
      <c r="AC28" s="44">
        <f t="shared" si="21"/>
        <v>3.0565145582957642E-2</v>
      </c>
      <c r="AD28" s="44">
        <f t="shared" si="21"/>
        <v>-9.8728672975447185E-2</v>
      </c>
      <c r="AE28" s="44">
        <f t="shared" si="21"/>
        <v>5.8693079698217465E-2</v>
      </c>
      <c r="AF28" s="44">
        <f t="shared" si="21"/>
        <v>2.1290150499707616E-2</v>
      </c>
      <c r="AG28" s="44">
        <f t="shared" si="21"/>
        <v>-2.726172654562542E-3</v>
      </c>
      <c r="AH28" s="44">
        <f t="shared" si="21"/>
        <v>-1.2183269844808553E-2</v>
      </c>
      <c r="AI28" s="44">
        <f t="shared" si="21"/>
        <v>-6.1214559335365792E-2</v>
      </c>
      <c r="AJ28" s="44">
        <f t="shared" si="21"/>
        <v>-5.2059104174350557E-2</v>
      </c>
      <c r="AK28" s="44">
        <f t="shared" si="21"/>
        <v>-3.5927848979518062E-2</v>
      </c>
      <c r="AL28" s="44">
        <f t="shared" si="21"/>
        <v>-4.4825731201637575E-2</v>
      </c>
      <c r="AM28" s="44">
        <f t="shared" si="21"/>
        <v>-3.9077838118271258E-2</v>
      </c>
      <c r="AN28" s="44">
        <f t="shared" si="21"/>
        <v>-8.3105705403519581E-2</v>
      </c>
      <c r="AO28" s="44">
        <f t="shared" si="21"/>
        <v>-3.2133903609609882E-2</v>
      </c>
      <c r="AP28" s="44">
        <f t="shared" si="21"/>
        <v>-3.0254149849914036E-2</v>
      </c>
      <c r="AQ28" s="44">
        <f t="shared" si="21"/>
        <v>-3.8910593741094734E-2</v>
      </c>
      <c r="AR28" s="44">
        <f t="shared" si="21"/>
        <v>-1.5434753073874541E-2</v>
      </c>
      <c r="AS28" s="44">
        <f t="shared" si="21"/>
        <v>-1.1070282569575096E-2</v>
      </c>
      <c r="AT28" s="44">
        <f t="shared" si="21"/>
        <v>-2.8186975114470436E-2</v>
      </c>
      <c r="AU28" s="44">
        <f t="shared" si="21"/>
        <v>5.7320984393764984E-3</v>
      </c>
      <c r="AV28" s="44">
        <f t="shared" si="21"/>
        <v>-9.8199783691431675E-3</v>
      </c>
      <c r="AW28" s="44">
        <f t="shared" si="21"/>
        <v>-3.3270193440099738E-2</v>
      </c>
      <c r="AX28" s="44">
        <f t="shared" si="21"/>
        <v>-3.4325052172578197E-2</v>
      </c>
      <c r="AY28" s="44">
        <f t="shared" si="21"/>
        <v>-4.8627235335306218E-2</v>
      </c>
      <c r="AZ28" s="44">
        <f t="shared" si="21"/>
        <v>-7.0386838312497257E-2</v>
      </c>
    </row>
    <row r="29" spans="19:66" ht="15" thickBot="1">
      <c r="Y29" s="29" t="s">
        <v>2</v>
      </c>
      <c r="Z29" s="371">
        <f>AA$10</f>
        <v>12349.831714684889</v>
      </c>
      <c r="AA29" s="45">
        <f t="shared" ref="AA29:AZ29" si="22">AA$10/$Z29-1</f>
        <v>0</v>
      </c>
      <c r="AB29" s="45">
        <f t="shared" si="22"/>
        <v>-1.1499581372608869E-2</v>
      </c>
      <c r="AC29" s="45">
        <f t="shared" si="22"/>
        <v>-1.5211821237127832E-2</v>
      </c>
      <c r="AD29" s="45">
        <f t="shared" si="22"/>
        <v>-3.0901819579994161E-2</v>
      </c>
      <c r="AE29" s="45">
        <f t="shared" si="22"/>
        <v>-4.4878142784630759E-2</v>
      </c>
      <c r="AF29" s="45">
        <f t="shared" si="22"/>
        <v>-6.7577486023493671E-2</v>
      </c>
      <c r="AG29" s="45">
        <f t="shared" si="22"/>
        <v>-8.9153552189047969E-2</v>
      </c>
      <c r="AH29" s="45">
        <f t="shared" si="22"/>
        <v>-0.11336624969317266</v>
      </c>
      <c r="AI29" s="45">
        <f t="shared" si="22"/>
        <v>-0.14366116260519868</v>
      </c>
      <c r="AJ29" s="45">
        <f t="shared" si="22"/>
        <v>-0.16979465520230652</v>
      </c>
      <c r="AK29" s="45">
        <f t="shared" si="22"/>
        <v>-0.19418249685876365</v>
      </c>
      <c r="AL29" s="45">
        <f t="shared" si="22"/>
        <v>-0.23855027244542004</v>
      </c>
      <c r="AM29" s="45">
        <f t="shared" si="22"/>
        <v>-0.26324396635843317</v>
      </c>
      <c r="AN29" s="45">
        <f t="shared" si="22"/>
        <v>-0.28685896910717201</v>
      </c>
      <c r="AO29" s="45">
        <f t="shared" si="22"/>
        <v>-0.31447999399640081</v>
      </c>
      <c r="AP29" s="45">
        <f t="shared" si="22"/>
        <v>-0.34035166439614584</v>
      </c>
      <c r="AQ29" s="45">
        <f t="shared" si="22"/>
        <v>-0.36832271691436502</v>
      </c>
      <c r="AR29" s="45">
        <f t="shared" si="22"/>
        <v>-0.39738143309985097</v>
      </c>
      <c r="AS29" s="45">
        <f t="shared" si="22"/>
        <v>-0.4237988913584817</v>
      </c>
      <c r="AT29" s="45">
        <f t="shared" si="22"/>
        <v>-0.45291182755674186</v>
      </c>
      <c r="AU29" s="45">
        <f t="shared" si="22"/>
        <v>-0.48434627590508417</v>
      </c>
      <c r="AV29" s="45">
        <f t="shared" si="22"/>
        <v>-0.50397719503873972</v>
      </c>
      <c r="AW29" s="45">
        <f t="shared" si="22"/>
        <v>-0.52350305970749034</v>
      </c>
      <c r="AX29" s="45">
        <f t="shared" si="22"/>
        <v>-0.54091217777012646</v>
      </c>
      <c r="AY29" s="45">
        <f t="shared" si="22"/>
        <v>-0.55978972980743469</v>
      </c>
      <c r="AZ29" s="45">
        <f t="shared" si="22"/>
        <v>-0.57509549955269335</v>
      </c>
    </row>
    <row r="30" spans="19:66" ht="15" thickTop="1">
      <c r="Y30" s="30" t="s">
        <v>5</v>
      </c>
      <c r="Z30" s="163">
        <f>AA$11</f>
        <v>44059.335655578849</v>
      </c>
      <c r="AA30" s="46">
        <f>AA$11/$Z30-1</f>
        <v>0</v>
      </c>
      <c r="AB30" s="46">
        <f t="shared" ref="AB30:AZ30" si="23">AB$11/$Z30-1</f>
        <v>-2.8110244232094961E-2</v>
      </c>
      <c r="AC30" s="46">
        <f t="shared" si="23"/>
        <v>-9.4362672100239964E-3</v>
      </c>
      <c r="AD30" s="46">
        <f t="shared" si="23"/>
        <v>-0.10223472762833985</v>
      </c>
      <c r="AE30" s="46">
        <f t="shared" si="23"/>
        <v>-2.524325543787731E-2</v>
      </c>
      <c r="AF30" s="46">
        <f t="shared" si="23"/>
        <v>-5.8652257289149468E-2</v>
      </c>
      <c r="AG30" s="46">
        <f t="shared" si="23"/>
        <v>-8.6471211750489996E-2</v>
      </c>
      <c r="AH30" s="46">
        <f t="shared" si="23"/>
        <v>-0.10293837756171476</v>
      </c>
      <c r="AI30" s="46">
        <f t="shared" si="23"/>
        <v>-0.14507942622590786</v>
      </c>
      <c r="AJ30" s="46">
        <f t="shared" si="23"/>
        <v>-0.14819835491623479</v>
      </c>
      <c r="AK30" s="46">
        <f t="shared" si="23"/>
        <v>-0.1486609322347362</v>
      </c>
      <c r="AL30" s="46">
        <f t="shared" si="23"/>
        <v>-0.17274914955364506</v>
      </c>
      <c r="AM30" s="46">
        <f t="shared" si="23"/>
        <v>-0.18804531106842126</v>
      </c>
      <c r="AN30" s="46">
        <f t="shared" si="23"/>
        <v>-0.22141975933296654</v>
      </c>
      <c r="AO30" s="46">
        <f t="shared" si="23"/>
        <v>-0.19821438942740843</v>
      </c>
      <c r="AP30" s="46">
        <f t="shared" si="23"/>
        <v>-0.20294527573509691</v>
      </c>
      <c r="AQ30" s="46">
        <f t="shared" si="23"/>
        <v>-0.21457987958397684</v>
      </c>
      <c r="AR30" s="46">
        <f t="shared" si="23"/>
        <v>-0.20948039602943624</v>
      </c>
      <c r="AS30" s="46">
        <f t="shared" si="23"/>
        <v>-0.21535621828332707</v>
      </c>
      <c r="AT30" s="46">
        <f t="shared" si="23"/>
        <v>-0.23598080695012402</v>
      </c>
      <c r="AU30" s="46">
        <f t="shared" si="23"/>
        <v>-0.21187348698382846</v>
      </c>
      <c r="AV30" s="46">
        <f t="shared" si="23"/>
        <v>-0.23478055517438168</v>
      </c>
      <c r="AW30" s="46">
        <f t="shared" si="23"/>
        <v>-0.25413815380581506</v>
      </c>
      <c r="AX30" s="46">
        <f t="shared" si="23"/>
        <v>-0.26105279260177128</v>
      </c>
      <c r="AY30" s="46">
        <f t="shared" si="23"/>
        <v>-0.27501145221201051</v>
      </c>
      <c r="AZ30" s="46">
        <f t="shared" si="23"/>
        <v>-0.29257865409113637</v>
      </c>
    </row>
    <row r="31" spans="19:66"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</row>
    <row r="32" spans="19:66">
      <c r="Y32" s="36" t="s">
        <v>126</v>
      </c>
    </row>
    <row r="33" spans="25:52">
      <c r="Y33" s="209"/>
      <c r="Z33" s="209">
        <v>2005</v>
      </c>
      <c r="AA33" s="209">
        <v>1990</v>
      </c>
      <c r="AB33" s="209">
        <f t="shared" ref="AB33:AR33" si="24">AA33+1</f>
        <v>1991</v>
      </c>
      <c r="AC33" s="209">
        <f t="shared" si="24"/>
        <v>1992</v>
      </c>
      <c r="AD33" s="209">
        <f t="shared" si="24"/>
        <v>1993</v>
      </c>
      <c r="AE33" s="209">
        <f t="shared" si="24"/>
        <v>1994</v>
      </c>
      <c r="AF33" s="209">
        <f t="shared" si="24"/>
        <v>1995</v>
      </c>
      <c r="AG33" s="209">
        <f t="shared" si="24"/>
        <v>1996</v>
      </c>
      <c r="AH33" s="209">
        <f t="shared" si="24"/>
        <v>1997</v>
      </c>
      <c r="AI33" s="209">
        <f t="shared" si="24"/>
        <v>1998</v>
      </c>
      <c r="AJ33" s="209">
        <f t="shared" si="24"/>
        <v>1999</v>
      </c>
      <c r="AK33" s="209">
        <f t="shared" si="24"/>
        <v>2000</v>
      </c>
      <c r="AL33" s="209">
        <f t="shared" si="24"/>
        <v>2001</v>
      </c>
      <c r="AM33" s="209">
        <f t="shared" si="24"/>
        <v>2002</v>
      </c>
      <c r="AN33" s="209">
        <f t="shared" si="24"/>
        <v>2003</v>
      </c>
      <c r="AO33" s="209">
        <f t="shared" si="24"/>
        <v>2004</v>
      </c>
      <c r="AP33" s="209">
        <f t="shared" si="24"/>
        <v>2005</v>
      </c>
      <c r="AQ33" s="209">
        <f t="shared" si="24"/>
        <v>2006</v>
      </c>
      <c r="AR33" s="209">
        <f t="shared" si="24"/>
        <v>2007</v>
      </c>
      <c r="AS33" s="210">
        <v>2008</v>
      </c>
      <c r="AT33" s="210">
        <v>2009</v>
      </c>
      <c r="AU33" s="210">
        <v>2010</v>
      </c>
      <c r="AV33" s="210">
        <v>2011</v>
      </c>
      <c r="AW33" s="210">
        <v>2012</v>
      </c>
      <c r="AX33" s="210">
        <v>2013</v>
      </c>
      <c r="AY33" s="210">
        <v>2014</v>
      </c>
      <c r="AZ33" s="210">
        <f>AY33+1</f>
        <v>2015</v>
      </c>
    </row>
    <row r="34" spans="25:52">
      <c r="Y34" s="28" t="s">
        <v>4</v>
      </c>
      <c r="Z34" s="63">
        <f>AP$6</f>
        <v>1391.3904619797115</v>
      </c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44">
        <f t="shared" ref="AP34:AZ34" si="25">AP$6/$Z34-1</f>
        <v>0</v>
      </c>
      <c r="AQ34" s="44">
        <f t="shared" si="25"/>
        <v>3.249155837233153E-2</v>
      </c>
      <c r="AR34" s="44">
        <f t="shared" si="25"/>
        <v>3.2711353818442257E-2</v>
      </c>
      <c r="AS34" s="44">
        <f t="shared" si="25"/>
        <v>2.288695318943601E-2</v>
      </c>
      <c r="AT34" s="44">
        <f t="shared" si="25"/>
        <v>-3.9690603923844159E-2</v>
      </c>
      <c r="AU34" s="44">
        <f t="shared" si="25"/>
        <v>0.40631930596421362</v>
      </c>
      <c r="AV34" s="44">
        <f t="shared" si="25"/>
        <v>0.15094564310265479</v>
      </c>
      <c r="AW34" s="44">
        <f t="shared" si="25"/>
        <v>0.15533289338313239</v>
      </c>
      <c r="AX34" s="44">
        <f t="shared" si="25"/>
        <v>0.13454079218039716</v>
      </c>
      <c r="AY34" s="44">
        <f t="shared" si="25"/>
        <v>0.13047828603142775</v>
      </c>
      <c r="AZ34" s="44">
        <f t="shared" si="25"/>
        <v>0.11335041604207952</v>
      </c>
    </row>
    <row r="35" spans="25:52">
      <c r="Y35" s="28" t="s">
        <v>3</v>
      </c>
      <c r="Z35" s="63">
        <f>AP$7</f>
        <v>976.43027911263027</v>
      </c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44">
        <f t="shared" ref="AP35:AZ35" si="26">AP$7/$Z35-1</f>
        <v>0</v>
      </c>
      <c r="AQ35" s="44">
        <f t="shared" si="26"/>
        <v>6.1093695444727203E-3</v>
      </c>
      <c r="AR35" s="44">
        <f t="shared" si="26"/>
        <v>-1.43334629699432E-3</v>
      </c>
      <c r="AS35" s="44">
        <f t="shared" si="26"/>
        <v>-3.0298940043268607E-2</v>
      </c>
      <c r="AT35" s="44">
        <f t="shared" si="26"/>
        <v>-6.1445272963935982E-2</v>
      </c>
      <c r="AU35" s="44">
        <f t="shared" si="26"/>
        <v>-9.3761940385621245E-2</v>
      </c>
      <c r="AV35" s="44">
        <f t="shared" si="26"/>
        <v>-0.11173128662503951</v>
      </c>
      <c r="AW35" s="44">
        <f t="shared" si="26"/>
        <v>-0.12888056828017191</v>
      </c>
      <c r="AX35" s="44">
        <f t="shared" si="26"/>
        <v>-0.16396315133212258</v>
      </c>
      <c r="AY35" s="44">
        <f t="shared" si="26"/>
        <v>-0.17482288075845764</v>
      </c>
      <c r="AZ35" s="44">
        <f t="shared" si="26"/>
        <v>-0.1910637801645847</v>
      </c>
    </row>
    <row r="36" spans="25:52">
      <c r="Y36" s="496" t="s">
        <v>149</v>
      </c>
      <c r="Z36" s="499">
        <f>AP$8</f>
        <v>53.792058405599995</v>
      </c>
      <c r="AA36" s="501"/>
      <c r="AB36" s="501"/>
      <c r="AC36" s="501"/>
      <c r="AD36" s="501"/>
      <c r="AE36" s="501"/>
      <c r="AF36" s="501"/>
      <c r="AG36" s="501"/>
      <c r="AH36" s="501"/>
      <c r="AI36" s="501"/>
      <c r="AJ36" s="501"/>
      <c r="AK36" s="501"/>
      <c r="AL36" s="501"/>
      <c r="AM36" s="501"/>
      <c r="AN36" s="501"/>
      <c r="AO36" s="501"/>
      <c r="AP36" s="500">
        <f t="shared" ref="AP36:AZ36" si="27">AP$8/$Z36-1</f>
        <v>0</v>
      </c>
      <c r="AQ36" s="500">
        <f t="shared" si="27"/>
        <v>1.4737184943223625E-2</v>
      </c>
      <c r="AR36" s="500">
        <f t="shared" si="27"/>
        <v>-5.3897648696376366E-2</v>
      </c>
      <c r="AS36" s="500">
        <f t="shared" si="27"/>
        <v>-7.745754399623872E-2</v>
      </c>
      <c r="AT36" s="500">
        <f t="shared" si="27"/>
        <v>-4.7103064625171776E-2</v>
      </c>
      <c r="AU36" s="500">
        <f t="shared" si="27"/>
        <v>2.484468495187464E-3</v>
      </c>
      <c r="AV36" s="500">
        <f t="shared" si="27"/>
        <v>-2.2318142335208124E-3</v>
      </c>
      <c r="AW36" s="500">
        <f>AW$8/$Z36-1</f>
        <v>-0.1407017012535825</v>
      </c>
      <c r="AX36" s="500">
        <f t="shared" si="27"/>
        <v>-0.13633065918958298</v>
      </c>
      <c r="AY36" s="500">
        <f t="shared" si="27"/>
        <v>-0.20236861121988092</v>
      </c>
      <c r="AZ36" s="500">
        <f t="shared" si="27"/>
        <v>-9.885851306345228E-2</v>
      </c>
    </row>
    <row r="37" spans="25:52">
      <c r="Y37" s="28" t="s">
        <v>1</v>
      </c>
      <c r="Z37" s="63">
        <f>AP$9</f>
        <v>24549.542897174688</v>
      </c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44">
        <f t="shared" ref="AP37:AZ37" si="28">AP$9/$Z37-1</f>
        <v>0</v>
      </c>
      <c r="AQ37" s="44">
        <f t="shared" si="28"/>
        <v>-8.9265077956672823E-3</v>
      </c>
      <c r="AR37" s="44">
        <f t="shared" si="28"/>
        <v>1.5281732604213616E-2</v>
      </c>
      <c r="AS37" s="44">
        <f t="shared" si="28"/>
        <v>1.9782365943994407E-2</v>
      </c>
      <c r="AT37" s="44">
        <f t="shared" si="28"/>
        <v>2.1316664929513784E-3</v>
      </c>
      <c r="AU37" s="44">
        <f t="shared" si="28"/>
        <v>3.7108947961696392E-2</v>
      </c>
      <c r="AV37" s="44">
        <f t="shared" si="28"/>
        <v>2.1071677159132163E-2</v>
      </c>
      <c r="AW37" s="44">
        <f t="shared" si="28"/>
        <v>-3.1101381766356351E-3</v>
      </c>
      <c r="AX37" s="44">
        <f t="shared" si="28"/>
        <v>-4.1979064123183196E-3</v>
      </c>
      <c r="AY37" s="44">
        <f t="shared" si="28"/>
        <v>-1.8946289362876456E-2</v>
      </c>
      <c r="AZ37" s="44">
        <f t="shared" si="28"/>
        <v>-4.1384748855972875E-2</v>
      </c>
    </row>
    <row r="38" spans="25:52" ht="15" thickBot="1">
      <c r="Y38" s="29" t="s">
        <v>2</v>
      </c>
      <c r="Z38" s="371">
        <f>AP$10</f>
        <v>8146.5459355795801</v>
      </c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45">
        <f t="shared" ref="AP38:AZ38" si="29">AP$10/$Z38-1</f>
        <v>0</v>
      </c>
      <c r="AQ38" s="45">
        <f t="shared" si="29"/>
        <v>-4.2402975962357314E-2</v>
      </c>
      <c r="AR38" s="45">
        <f t="shared" si="29"/>
        <v>-8.6454805728417572E-2</v>
      </c>
      <c r="AS38" s="45">
        <f t="shared" si="29"/>
        <v>-0.12650259609303316</v>
      </c>
      <c r="AT38" s="45">
        <f t="shared" si="29"/>
        <v>-0.17063662118931355</v>
      </c>
      <c r="AU38" s="45">
        <f t="shared" si="29"/>
        <v>-0.21828996411720358</v>
      </c>
      <c r="AV38" s="45">
        <f t="shared" si="29"/>
        <v>-0.24804963767976185</v>
      </c>
      <c r="AW38" s="45">
        <f t="shared" si="29"/>
        <v>-0.27765005295387324</v>
      </c>
      <c r="AX38" s="45">
        <f t="shared" si="29"/>
        <v>-0.30404156661804338</v>
      </c>
      <c r="AY38" s="45">
        <f t="shared" si="29"/>
        <v>-0.33265916635780068</v>
      </c>
      <c r="AZ38" s="45">
        <f t="shared" si="29"/>
        <v>-0.35586208967185318</v>
      </c>
    </row>
    <row r="39" spans="25:52" ht="15" thickTop="1">
      <c r="Y39" s="30" t="s">
        <v>5</v>
      </c>
      <c r="Z39" s="163">
        <f>AP$11</f>
        <v>35117.70163225221</v>
      </c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46">
        <f t="shared" ref="AP39:AW39" si="30">AP$11/$Z39-1</f>
        <v>0</v>
      </c>
      <c r="AQ39" s="46">
        <f t="shared" si="30"/>
        <v>-1.4596995030184523E-2</v>
      </c>
      <c r="AR39" s="46">
        <f t="shared" si="30"/>
        <v>-8.1990860795241316E-3</v>
      </c>
      <c r="AS39" s="46">
        <f t="shared" si="30"/>
        <v>-1.5571004311750736E-2</v>
      </c>
      <c r="AT39" s="46">
        <f t="shared" si="30"/>
        <v>-4.144700509177035E-2</v>
      </c>
      <c r="AU39" s="46">
        <f t="shared" si="30"/>
        <v>-1.1201503456322537E-2</v>
      </c>
      <c r="AV39" s="46">
        <f t="shared" si="30"/>
        <v>-3.9941146410800488E-2</v>
      </c>
      <c r="AW39" s="46">
        <f t="shared" si="30"/>
        <v>-6.4227557421394854E-2</v>
      </c>
      <c r="AX39" s="46">
        <f>AX$11/$Z39-1</f>
        <v>-7.2902794623374234E-2</v>
      </c>
      <c r="AY39" s="46">
        <f>AY$11/$Z39-1</f>
        <v>-9.0415594165604962E-2</v>
      </c>
      <c r="AZ39" s="46">
        <f>AZ$11/$Z39-1</f>
        <v>-0.11245573939569253</v>
      </c>
    </row>
    <row r="40" spans="25:52"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</row>
    <row r="41" spans="25:52">
      <c r="Y41" s="36" t="s">
        <v>291</v>
      </c>
    </row>
    <row r="42" spans="25:52">
      <c r="Y42" s="209"/>
      <c r="Z42" s="209">
        <v>2013</v>
      </c>
      <c r="AA42" s="209">
        <v>1990</v>
      </c>
      <c r="AB42" s="209">
        <f t="shared" ref="AB42" si="31">AA42+1</f>
        <v>1991</v>
      </c>
      <c r="AC42" s="209">
        <f t="shared" ref="AC42" si="32">AB42+1</f>
        <v>1992</v>
      </c>
      <c r="AD42" s="209">
        <f t="shared" ref="AD42" si="33">AC42+1</f>
        <v>1993</v>
      </c>
      <c r="AE42" s="209">
        <f t="shared" ref="AE42" si="34">AD42+1</f>
        <v>1994</v>
      </c>
      <c r="AF42" s="209">
        <f t="shared" ref="AF42" si="35">AE42+1</f>
        <v>1995</v>
      </c>
      <c r="AG42" s="209">
        <f t="shared" ref="AG42" si="36">AF42+1</f>
        <v>1996</v>
      </c>
      <c r="AH42" s="209">
        <f t="shared" ref="AH42" si="37">AG42+1</f>
        <v>1997</v>
      </c>
      <c r="AI42" s="209">
        <f t="shared" ref="AI42" si="38">AH42+1</f>
        <v>1998</v>
      </c>
      <c r="AJ42" s="209">
        <f t="shared" ref="AJ42" si="39">AI42+1</f>
        <v>1999</v>
      </c>
      <c r="AK42" s="209">
        <f t="shared" ref="AK42" si="40">AJ42+1</f>
        <v>2000</v>
      </c>
      <c r="AL42" s="209">
        <f t="shared" ref="AL42" si="41">AK42+1</f>
        <v>2001</v>
      </c>
      <c r="AM42" s="209">
        <f t="shared" ref="AM42" si="42">AL42+1</f>
        <v>2002</v>
      </c>
      <c r="AN42" s="209">
        <f t="shared" ref="AN42" si="43">AM42+1</f>
        <v>2003</v>
      </c>
      <c r="AO42" s="209">
        <f t="shared" ref="AO42" si="44">AN42+1</f>
        <v>2004</v>
      </c>
      <c r="AP42" s="209">
        <f t="shared" ref="AP42" si="45">AO42+1</f>
        <v>2005</v>
      </c>
      <c r="AQ42" s="209">
        <f t="shared" ref="AQ42" si="46">AP42+1</f>
        <v>2006</v>
      </c>
      <c r="AR42" s="209">
        <f t="shared" ref="AR42" si="47">AQ42+1</f>
        <v>2007</v>
      </c>
      <c r="AS42" s="210">
        <v>2008</v>
      </c>
      <c r="AT42" s="210">
        <v>2009</v>
      </c>
      <c r="AU42" s="210">
        <v>2010</v>
      </c>
      <c r="AV42" s="210">
        <v>2011</v>
      </c>
      <c r="AW42" s="210">
        <v>2012</v>
      </c>
      <c r="AX42" s="210">
        <v>2013</v>
      </c>
      <c r="AY42" s="210">
        <v>2014</v>
      </c>
      <c r="AZ42" s="210">
        <f>AY42+1</f>
        <v>2015</v>
      </c>
    </row>
    <row r="43" spans="25:52">
      <c r="Y43" s="28" t="s">
        <v>4</v>
      </c>
      <c r="Z43" s="63">
        <f>AX$6</f>
        <v>1578.5892369667106</v>
      </c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0"/>
      <c r="AQ43" s="340"/>
      <c r="AR43" s="340"/>
      <c r="AS43" s="340"/>
      <c r="AT43" s="340"/>
      <c r="AU43" s="340"/>
      <c r="AV43" s="340"/>
      <c r="AW43" s="340"/>
      <c r="AX43" s="44">
        <f t="shared" ref="AX43:AZ43" si="48">AX$6/$Z43-1</f>
        <v>0</v>
      </c>
      <c r="AY43" s="44">
        <f t="shared" si="48"/>
        <v>-3.5807493013643166E-3</v>
      </c>
      <c r="AZ43" s="44">
        <f t="shared" si="48"/>
        <v>-1.8677491619841335E-2</v>
      </c>
    </row>
    <row r="44" spans="25:52">
      <c r="Y44" s="28" t="s">
        <v>3</v>
      </c>
      <c r="Z44" s="63">
        <f>AX$7</f>
        <v>816.3316934932194</v>
      </c>
      <c r="AA44" s="340"/>
      <c r="AB44" s="340"/>
      <c r="AC44" s="340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0"/>
      <c r="AS44" s="340"/>
      <c r="AT44" s="340"/>
      <c r="AU44" s="340"/>
      <c r="AV44" s="340"/>
      <c r="AW44" s="340"/>
      <c r="AX44" s="44">
        <f t="shared" ref="AX44:AZ44" si="49">AX$7/$Z44-1</f>
        <v>0</v>
      </c>
      <c r="AY44" s="44">
        <f t="shared" si="49"/>
        <v>-1.2989534424994176E-2</v>
      </c>
      <c r="AZ44" s="44">
        <f t="shared" si="49"/>
        <v>-3.2415591341032002E-2</v>
      </c>
    </row>
    <row r="45" spans="25:52">
      <c r="Y45" s="496" t="s">
        <v>149</v>
      </c>
      <c r="Z45" s="499">
        <f>AX$8</f>
        <v>46.458551624000002</v>
      </c>
      <c r="AA45" s="501"/>
      <c r="AB45" s="501"/>
      <c r="AC45" s="501"/>
      <c r="AD45" s="501"/>
      <c r="AE45" s="501"/>
      <c r="AF45" s="501"/>
      <c r="AG45" s="501"/>
      <c r="AH45" s="501"/>
      <c r="AI45" s="501"/>
      <c r="AJ45" s="501"/>
      <c r="AK45" s="501"/>
      <c r="AL45" s="501"/>
      <c r="AM45" s="501"/>
      <c r="AN45" s="501"/>
      <c r="AO45" s="501"/>
      <c r="AP45" s="501"/>
      <c r="AQ45" s="501"/>
      <c r="AR45" s="501"/>
      <c r="AS45" s="501"/>
      <c r="AT45" s="501"/>
      <c r="AU45" s="501"/>
      <c r="AV45" s="501"/>
      <c r="AW45" s="501"/>
      <c r="AX45" s="500">
        <f t="shared" ref="AX45:AZ45" si="50">AX$8/$Z45-1</f>
        <v>0</v>
      </c>
      <c r="AY45" s="500">
        <f t="shared" si="50"/>
        <v>-7.6462077452386867E-2</v>
      </c>
      <c r="AZ45" s="500">
        <f t="shared" si="50"/>
        <v>4.338714407873856E-2</v>
      </c>
    </row>
    <row r="46" spans="25:52">
      <c r="Y46" s="28" t="s">
        <v>1</v>
      </c>
      <c r="Z46" s="63">
        <f>AX$9</f>
        <v>24446.486213627155</v>
      </c>
      <c r="AA46" s="340"/>
      <c r="AB46" s="340"/>
      <c r="AC46" s="340"/>
      <c r="AD46" s="340"/>
      <c r="AE46" s="340"/>
      <c r="AF46" s="340"/>
      <c r="AG46" s="340"/>
      <c r="AH46" s="340"/>
      <c r="AI46" s="340"/>
      <c r="AJ46" s="340"/>
      <c r="AK46" s="340"/>
      <c r="AL46" s="340"/>
      <c r="AM46" s="340"/>
      <c r="AN46" s="340"/>
      <c r="AO46" s="340"/>
      <c r="AP46" s="340"/>
      <c r="AQ46" s="340"/>
      <c r="AR46" s="340"/>
      <c r="AS46" s="340"/>
      <c r="AT46" s="340"/>
      <c r="AU46" s="340"/>
      <c r="AV46" s="340"/>
      <c r="AW46" s="340"/>
      <c r="AX46" s="44">
        <f t="shared" ref="AX46:AZ46" si="51">AX$9/$Z46-1</f>
        <v>0</v>
      </c>
      <c r="AY46" s="44">
        <f t="shared" si="51"/>
        <v>-1.4810556279734932E-2</v>
      </c>
      <c r="AZ46" s="44">
        <f t="shared" si="51"/>
        <v>-3.7343607412671398E-2</v>
      </c>
    </row>
    <row r="47" spans="25:52" ht="15" thickBot="1">
      <c r="Y47" s="29" t="s">
        <v>2</v>
      </c>
      <c r="Z47" s="371">
        <f>AX$10</f>
        <v>5669.6573468001106</v>
      </c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  <c r="AW47" s="341"/>
      <c r="AX47" s="45">
        <f t="shared" ref="AX47:AZ47" si="52">AX$10/$Z47-1</f>
        <v>0</v>
      </c>
      <c r="AY47" s="45">
        <f t="shared" si="52"/>
        <v>-4.1119696762193514E-2</v>
      </c>
      <c r="AZ47" s="45">
        <f t="shared" si="52"/>
        <v>-7.4459221367563555E-2</v>
      </c>
    </row>
    <row r="48" spans="25:52" ht="15" thickTop="1">
      <c r="Y48" s="30" t="s">
        <v>5</v>
      </c>
      <c r="Z48" s="163">
        <f>AX$11</f>
        <v>32557.523042511195</v>
      </c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46">
        <f>AX$11/$Z48-1</f>
        <v>0</v>
      </c>
      <c r="AY48" s="46">
        <f>AY$11/$Z48-1</f>
        <v>-1.8889928090244146E-2</v>
      </c>
      <c r="AZ48" s="46">
        <f>AZ$11/$Z48-1</f>
        <v>-4.2663212166894837E-2</v>
      </c>
    </row>
    <row r="49" spans="25:57"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</row>
    <row r="50" spans="25:57">
      <c r="Y50" s="36" t="s">
        <v>6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</row>
    <row r="51" spans="25:57">
      <c r="Y51" s="209"/>
      <c r="Z51" s="208"/>
      <c r="AA51" s="209">
        <v>1990</v>
      </c>
      <c r="AB51" s="209">
        <f t="shared" ref="AB51:AP51" si="53">AA51+1</f>
        <v>1991</v>
      </c>
      <c r="AC51" s="209">
        <f t="shared" si="53"/>
        <v>1992</v>
      </c>
      <c r="AD51" s="209">
        <f t="shared" si="53"/>
        <v>1993</v>
      </c>
      <c r="AE51" s="209">
        <f t="shared" si="53"/>
        <v>1994</v>
      </c>
      <c r="AF51" s="209">
        <f t="shared" si="53"/>
        <v>1995</v>
      </c>
      <c r="AG51" s="209">
        <f t="shared" si="53"/>
        <v>1996</v>
      </c>
      <c r="AH51" s="209">
        <f t="shared" si="53"/>
        <v>1997</v>
      </c>
      <c r="AI51" s="209">
        <f t="shared" si="53"/>
        <v>1998</v>
      </c>
      <c r="AJ51" s="209">
        <f t="shared" si="53"/>
        <v>1999</v>
      </c>
      <c r="AK51" s="209">
        <f t="shared" si="53"/>
        <v>2000</v>
      </c>
      <c r="AL51" s="209">
        <f t="shared" si="53"/>
        <v>2001</v>
      </c>
      <c r="AM51" s="209">
        <f t="shared" si="53"/>
        <v>2002</v>
      </c>
      <c r="AN51" s="209">
        <f t="shared" si="53"/>
        <v>2003</v>
      </c>
      <c r="AO51" s="209">
        <f t="shared" si="53"/>
        <v>2004</v>
      </c>
      <c r="AP51" s="209">
        <f t="shared" si="53"/>
        <v>2005</v>
      </c>
      <c r="AQ51" s="209">
        <f>AP51+1</f>
        <v>2006</v>
      </c>
      <c r="AR51" s="209">
        <f>AQ51+1</f>
        <v>2007</v>
      </c>
      <c r="AS51" s="210">
        <v>2008</v>
      </c>
      <c r="AT51" s="210">
        <v>2009</v>
      </c>
      <c r="AU51" s="210">
        <v>2010</v>
      </c>
      <c r="AV51" s="210">
        <v>2011</v>
      </c>
      <c r="AW51" s="210">
        <v>2012</v>
      </c>
      <c r="AX51" s="210">
        <v>2013</v>
      </c>
      <c r="AY51" s="210">
        <v>2014</v>
      </c>
      <c r="AZ51" s="210">
        <f>AY51+1</f>
        <v>2015</v>
      </c>
    </row>
    <row r="52" spans="25:57">
      <c r="Y52" s="28" t="s">
        <v>4</v>
      </c>
      <c r="Z52" s="37"/>
      <c r="AA52" s="37"/>
      <c r="AB52" s="44">
        <f t="shared" ref="AB52:AZ52" si="54">AB6/AA6-1</f>
        <v>-1.2005625688641164E-2</v>
      </c>
      <c r="AC52" s="44">
        <f t="shared" si="54"/>
        <v>-8.3359372359346207E-3</v>
      </c>
      <c r="AD52" s="44">
        <f t="shared" si="54"/>
        <v>1.5197167706454184E-2</v>
      </c>
      <c r="AE52" s="44">
        <f t="shared" si="54"/>
        <v>3.2858074552526428E-3</v>
      </c>
      <c r="AF52" s="44">
        <f t="shared" si="54"/>
        <v>3.1277755097814719E-2</v>
      </c>
      <c r="AG52" s="44">
        <f t="shared" si="54"/>
        <v>-1.0514037194102044E-2</v>
      </c>
      <c r="AH52" s="44">
        <f t="shared" si="54"/>
        <v>-5.0047072906366341E-2</v>
      </c>
      <c r="AI52" s="44">
        <f t="shared" si="54"/>
        <v>-3.8464947524115445E-2</v>
      </c>
      <c r="AJ52" s="44">
        <f t="shared" si="54"/>
        <v>6.6837454396269091E-3</v>
      </c>
      <c r="AK52" s="44">
        <f t="shared" si="54"/>
        <v>-9.378791242285911E-3</v>
      </c>
      <c r="AL52" s="44">
        <f t="shared" si="54"/>
        <v>-3.9796385241739451E-2</v>
      </c>
      <c r="AM52" s="44">
        <f t="shared" si="54"/>
        <v>2.2081088926753756E-2</v>
      </c>
      <c r="AN52" s="44">
        <f t="shared" si="54"/>
        <v>-1.7134081709627491E-2</v>
      </c>
      <c r="AO52" s="44">
        <f t="shared" si="54"/>
        <v>9.0944213896554826E-2</v>
      </c>
      <c r="AP52" s="44">
        <f t="shared" si="54"/>
        <v>4.7843225664080613E-2</v>
      </c>
      <c r="AQ52" s="44">
        <f t="shared" si="54"/>
        <v>3.249155837233153E-2</v>
      </c>
      <c r="AR52" s="44">
        <f t="shared" si="54"/>
        <v>2.1287868586283842E-4</v>
      </c>
      <c r="AS52" s="44">
        <f t="shared" si="54"/>
        <v>-9.5132106301345498E-3</v>
      </c>
      <c r="AT52" s="44">
        <f t="shared" si="54"/>
        <v>-6.1177392983807977E-2</v>
      </c>
      <c r="AU52" s="44">
        <f t="shared" si="54"/>
        <v>0.46444397161004947</v>
      </c>
      <c r="AV52" s="44">
        <f t="shared" si="54"/>
        <v>-0.18159009961572503</v>
      </c>
      <c r="AW52" s="44">
        <f t="shared" si="54"/>
        <v>3.8118657529739863E-3</v>
      </c>
      <c r="AX52" s="44">
        <f t="shared" si="54"/>
        <v>-1.7996632244971722E-2</v>
      </c>
      <c r="AY52" s="44">
        <f t="shared" si="54"/>
        <v>-3.5807493013643166E-3</v>
      </c>
      <c r="AZ52" s="44">
        <f t="shared" si="54"/>
        <v>-1.5150994230482828E-2</v>
      </c>
    </row>
    <row r="53" spans="25:57">
      <c r="Y53" s="28" t="s">
        <v>3</v>
      </c>
      <c r="Z53" s="37"/>
      <c r="AA53" s="37"/>
      <c r="AB53" s="44">
        <f t="shared" ref="AB53:AZ53" si="55">AB7/AA7-1</f>
        <v>-0.10134767296864222</v>
      </c>
      <c r="AC53" s="44">
        <f t="shared" si="55"/>
        <v>-0.10392769780845446</v>
      </c>
      <c r="AD53" s="44">
        <f t="shared" si="55"/>
        <v>-0.15962715562699337</v>
      </c>
      <c r="AE53" s="44">
        <f t="shared" si="55"/>
        <v>-0.12731307097415379</v>
      </c>
      <c r="AF53" s="44">
        <f t="shared" si="55"/>
        <v>-9.870927165423049E-2</v>
      </c>
      <c r="AG53" s="44">
        <f t="shared" si="55"/>
        <v>-0.12603521323980016</v>
      </c>
      <c r="AH53" s="44">
        <f t="shared" si="55"/>
        <v>-5.0684002610508316E-2</v>
      </c>
      <c r="AI53" s="44">
        <f t="shared" si="55"/>
        <v>-8.5739601723051395E-2</v>
      </c>
      <c r="AJ53" s="44">
        <f t="shared" si="55"/>
        <v>-2.7030131524305223E-2</v>
      </c>
      <c r="AK53" s="44">
        <f t="shared" si="55"/>
        <v>-6.0312221226831442E-2</v>
      </c>
      <c r="AL53" s="44">
        <f t="shared" si="55"/>
        <v>-0.12828717854295524</v>
      </c>
      <c r="AM53" s="44">
        <f t="shared" si="55"/>
        <v>-0.33889534549138689</v>
      </c>
      <c r="AN53" s="44">
        <f t="shared" si="55"/>
        <v>-3.8113409335340243E-2</v>
      </c>
      <c r="AO53" s="44">
        <f t="shared" si="55"/>
        <v>-4.0319962772838447E-2</v>
      </c>
      <c r="AP53" s="44">
        <f t="shared" si="55"/>
        <v>-1.6614577181373047E-4</v>
      </c>
      <c r="AQ53" s="44">
        <f t="shared" si="55"/>
        <v>6.1093695444727203E-3</v>
      </c>
      <c r="AR53" s="44">
        <f t="shared" si="55"/>
        <v>-7.4969144208270055E-3</v>
      </c>
      <c r="AS53" s="44">
        <f t="shared" si="55"/>
        <v>-2.8907027527137474E-2</v>
      </c>
      <c r="AT53" s="44">
        <f t="shared" si="55"/>
        <v>-3.2119520341719721E-2</v>
      </c>
      <c r="AU53" s="44">
        <f t="shared" si="55"/>
        <v>-3.4432374043590008E-2</v>
      </c>
      <c r="AV53" s="44">
        <f t="shared" si="55"/>
        <v>-1.9828505378668981E-2</v>
      </c>
      <c r="AW53" s="44">
        <f t="shared" si="55"/>
        <v>-1.9306411896433895E-2</v>
      </c>
      <c r="AX53" s="44">
        <f t="shared" si="55"/>
        <v>-4.0272988725194692E-2</v>
      </c>
      <c r="AY53" s="44">
        <f t="shared" si="55"/>
        <v>-1.2989534424994176E-2</v>
      </c>
      <c r="AZ53" s="44">
        <f t="shared" si="55"/>
        <v>-1.9681713207286733E-2</v>
      </c>
    </row>
    <row r="54" spans="25:57">
      <c r="Y54" s="496" t="s">
        <v>149</v>
      </c>
      <c r="Z54" s="398"/>
      <c r="AA54" s="398"/>
      <c r="AB54" s="500">
        <f t="shared" ref="AB54:AZ54" si="56">AB8/AA8-1</f>
        <v>-3.7604330087778193E-2</v>
      </c>
      <c r="AC54" s="500">
        <f t="shared" si="56"/>
        <v>-5.7774936723812842E-2</v>
      </c>
      <c r="AD54" s="500">
        <f t="shared" si="56"/>
        <v>-4.9945441082617115E-2</v>
      </c>
      <c r="AE54" s="500">
        <f t="shared" si="56"/>
        <v>6.9271906371466407E-2</v>
      </c>
      <c r="AF54" s="500">
        <f t="shared" si="56"/>
        <v>4.7877043927034402E-2</v>
      </c>
      <c r="AG54" s="500">
        <f t="shared" si="56"/>
        <v>-4.9615031809656873E-2</v>
      </c>
      <c r="AH54" s="500">
        <f t="shared" si="56"/>
        <v>-9.289151286575037E-3</v>
      </c>
      <c r="AI54" s="500">
        <f t="shared" si="56"/>
        <v>-4.3689655950773676E-2</v>
      </c>
      <c r="AJ54" s="500">
        <f t="shared" si="56"/>
        <v>-1.2015248834554404E-2</v>
      </c>
      <c r="AK54" s="500">
        <f t="shared" si="56"/>
        <v>4.2471620882829741E-2</v>
      </c>
      <c r="AL54" s="500">
        <f t="shared" si="56"/>
        <v>-4.4272710405744542E-2</v>
      </c>
      <c r="AM54" s="500">
        <f t="shared" si="56"/>
        <v>2.0915387343400704E-2</v>
      </c>
      <c r="AN54" s="500">
        <f t="shared" si="56"/>
        <v>-5.0864781128818093E-2</v>
      </c>
      <c r="AO54" s="500">
        <f t="shared" si="56"/>
        <v>6.9560765972903615E-2</v>
      </c>
      <c r="AP54" s="500">
        <f t="shared" si="56"/>
        <v>2.1865695651686057E-3</v>
      </c>
      <c r="AQ54" s="500">
        <f t="shared" si="56"/>
        <v>1.4737184943223625E-2</v>
      </c>
      <c r="AR54" s="500">
        <f t="shared" si="56"/>
        <v>-6.7638039344581791E-2</v>
      </c>
      <c r="AS54" s="500">
        <f t="shared" si="56"/>
        <v>-2.4902057655178056E-2</v>
      </c>
      <c r="AT54" s="500">
        <f t="shared" si="56"/>
        <v>3.2903070393698108E-2</v>
      </c>
      <c r="AU54" s="500">
        <f t="shared" si="56"/>
        <v>5.2038716129204188E-2</v>
      </c>
      <c r="AV54" s="500">
        <f t="shared" si="56"/>
        <v>-4.7045943123567024E-3</v>
      </c>
      <c r="AW54" s="500">
        <f t="shared" si="56"/>
        <v>-0.13877961734537569</v>
      </c>
      <c r="AX54" s="500">
        <f t="shared" si="56"/>
        <v>5.0867574978050722E-3</v>
      </c>
      <c r="AY54" s="500">
        <f t="shared" si="56"/>
        <v>-7.6462077452386867E-2</v>
      </c>
      <c r="AZ54" s="500">
        <f t="shared" si="56"/>
        <v>0.12977184651012164</v>
      </c>
    </row>
    <row r="55" spans="25:57">
      <c r="Y55" s="28" t="s">
        <v>1</v>
      </c>
      <c r="Z55" s="37"/>
      <c r="AA55" s="37"/>
      <c r="AB55" s="44">
        <f t="shared" ref="AB55:AZ55" si="57">AB9/AA9-1</f>
        <v>-2.2668970223371776E-2</v>
      </c>
      <c r="AC55" s="44">
        <f t="shared" si="57"/>
        <v>5.4468868975229734E-2</v>
      </c>
      <c r="AD55" s="44">
        <f t="shared" si="57"/>
        <v>-0.12545914162977778</v>
      </c>
      <c r="AE55" s="44">
        <f t="shared" si="57"/>
        <v>0.17466632739041543</v>
      </c>
      <c r="AF55" s="44">
        <f t="shared" si="57"/>
        <v>-3.5329341350915144E-2</v>
      </c>
      <c r="AG55" s="44">
        <f t="shared" si="57"/>
        <v>-2.3515670980004177E-2</v>
      </c>
      <c r="AH55" s="44">
        <f t="shared" si="57"/>
        <v>-9.4829493474416493E-3</v>
      </c>
      <c r="AI55" s="44">
        <f t="shared" si="57"/>
        <v>-4.9636018497939527E-2</v>
      </c>
      <c r="AJ55" s="44">
        <f t="shared" si="57"/>
        <v>9.7524469004690584E-3</v>
      </c>
      <c r="AK55" s="44">
        <f t="shared" si="57"/>
        <v>1.7017152932074175E-2</v>
      </c>
      <c r="AL55" s="44">
        <f t="shared" si="57"/>
        <v>-9.2294774957464298E-3</v>
      </c>
      <c r="AM55" s="44">
        <f t="shared" si="57"/>
        <v>6.0176381118361988E-3</v>
      </c>
      <c r="AN55" s="44">
        <f t="shared" si="57"/>
        <v>-4.5818349322936491E-2</v>
      </c>
      <c r="AO55" s="44">
        <f t="shared" si="57"/>
        <v>5.5591797325276415E-2</v>
      </c>
      <c r="AP55" s="44">
        <f t="shared" si="57"/>
        <v>1.9421630396045941E-3</v>
      </c>
      <c r="AQ55" s="44">
        <f t="shared" si="57"/>
        <v>-8.9265077956672823E-3</v>
      </c>
      <c r="AR55" s="44">
        <f t="shared" si="57"/>
        <v>2.4426281794740934E-2</v>
      </c>
      <c r="AS55" s="44">
        <f t="shared" si="57"/>
        <v>4.4328910835778057E-3</v>
      </c>
      <c r="AT55" s="44">
        <f t="shared" si="57"/>
        <v>-1.7308300320239445E-2</v>
      </c>
      <c r="AU55" s="44">
        <f t="shared" si="57"/>
        <v>3.4902880168582229E-2</v>
      </c>
      <c r="AV55" s="44">
        <f t="shared" si="57"/>
        <v>-1.5463438854792844E-2</v>
      </c>
      <c r="AW55" s="44">
        <f t="shared" si="57"/>
        <v>-2.3682779452905312E-2</v>
      </c>
      <c r="AX55" s="44">
        <f t="shared" si="57"/>
        <v>-1.09116189996461E-3</v>
      </c>
      <c r="AY55" s="44">
        <f t="shared" si="57"/>
        <v>-1.4810556279734932E-2</v>
      </c>
      <c r="AZ55" s="44">
        <f t="shared" si="57"/>
        <v>-2.2871795142107243E-2</v>
      </c>
    </row>
    <row r="56" spans="25:57" ht="15" thickBot="1">
      <c r="Y56" s="29" t="s">
        <v>2</v>
      </c>
      <c r="Z56" s="48"/>
      <c r="AA56" s="48"/>
      <c r="AB56" s="45">
        <f t="shared" ref="AB56:AZ56" si="58">AB10/AA10-1</f>
        <v>-1.1499581372608869E-2</v>
      </c>
      <c r="AC56" s="45">
        <f t="shared" si="58"/>
        <v>-3.7554256878047365E-3</v>
      </c>
      <c r="AD56" s="45">
        <f t="shared" si="58"/>
        <v>-1.5932358532752322E-2</v>
      </c>
      <c r="AE56" s="45">
        <f t="shared" si="58"/>
        <v>-1.4421988903724259E-2</v>
      </c>
      <c r="AF56" s="45">
        <f t="shared" si="58"/>
        <v>-2.3765913288846807E-2</v>
      </c>
      <c r="AG56" s="45">
        <f t="shared" si="58"/>
        <v>-2.3139795363304461E-2</v>
      </c>
      <c r="AH56" s="45">
        <f t="shared" si="58"/>
        <v>-2.6582633727469052E-2</v>
      </c>
      <c r="AI56" s="45">
        <f t="shared" si="58"/>
        <v>-3.4168463473832511E-2</v>
      </c>
      <c r="AJ56" s="45">
        <f t="shared" si="58"/>
        <v>-3.0517701003276332E-2</v>
      </c>
      <c r="AK56" s="45">
        <f t="shared" si="58"/>
        <v>-2.9375674113974792E-2</v>
      </c>
      <c r="AL56" s="45">
        <f t="shared" si="58"/>
        <v>-5.5059334667839854E-2</v>
      </c>
      <c r="AM56" s="45">
        <f t="shared" si="58"/>
        <v>-3.2429841418838867E-2</v>
      </c>
      <c r="AN56" s="45">
        <f t="shared" si="58"/>
        <v>-3.2052676422637316E-2</v>
      </c>
      <c r="AO56" s="45">
        <f t="shared" si="58"/>
        <v>-3.8731504278541107E-2</v>
      </c>
      <c r="AP56" s="45">
        <f t="shared" si="58"/>
        <v>-3.7740212062620904E-2</v>
      </c>
      <c r="AQ56" s="45">
        <f t="shared" si="58"/>
        <v>-4.2402975962357314E-2</v>
      </c>
      <c r="AR56" s="45">
        <f t="shared" si="58"/>
        <v>-4.600247145748082E-2</v>
      </c>
      <c r="AS56" s="45">
        <f t="shared" si="58"/>
        <v>-4.3837776845345622E-2</v>
      </c>
      <c r="AT56" s="45">
        <f t="shared" si="58"/>
        <v>-5.0525651134025518E-2</v>
      </c>
      <c r="AU56" s="45">
        <f t="shared" si="58"/>
        <v>-5.7457737037081791E-2</v>
      </c>
      <c r="AV56" s="45">
        <f t="shared" si="58"/>
        <v>-3.8069964816238033E-2</v>
      </c>
      <c r="AW56" s="45">
        <f t="shared" si="58"/>
        <v>-3.9364852731469613E-2</v>
      </c>
      <c r="AX56" s="45">
        <f t="shared" si="58"/>
        <v>-3.6535634524639704E-2</v>
      </c>
      <c r="AY56" s="45">
        <f t="shared" si="58"/>
        <v>-4.1119696762193514E-2</v>
      </c>
      <c r="AZ56" s="45">
        <f t="shared" si="58"/>
        <v>-3.476922457661713E-2</v>
      </c>
    </row>
    <row r="57" spans="25:57" ht="15" thickTop="1">
      <c r="Y57" s="30" t="s">
        <v>5</v>
      </c>
      <c r="Z57" s="49"/>
      <c r="AA57" s="49"/>
      <c r="AB57" s="46">
        <f t="shared" ref="AB57:AZ57" si="59">AB11/AA11-1</f>
        <v>-2.8110244232094961E-2</v>
      </c>
      <c r="AC57" s="46">
        <f t="shared" si="59"/>
        <v>1.9214089778440302E-2</v>
      </c>
      <c r="AD57" s="46">
        <f t="shared" si="59"/>
        <v>-9.3682473268977939E-2</v>
      </c>
      <c r="AE57" s="46">
        <f t="shared" si="59"/>
        <v>8.5759022497129189E-2</v>
      </c>
      <c r="AF57" s="46">
        <f t="shared" si="59"/>
        <v>-3.4274194087551502E-2</v>
      </c>
      <c r="AG57" s="46">
        <f t="shared" si="59"/>
        <v>-2.9552261294246929E-2</v>
      </c>
      <c r="AH57" s="46">
        <f t="shared" si="59"/>
        <v>-1.8025886018084747E-2</v>
      </c>
      <c r="AI57" s="46">
        <f t="shared" si="59"/>
        <v>-4.6976760135664319E-2</v>
      </c>
      <c r="AJ57" s="46">
        <f t="shared" si="59"/>
        <v>-3.6482087178674183E-3</v>
      </c>
      <c r="AK57" s="46">
        <f t="shared" si="59"/>
        <v>-5.4305755473849082E-4</v>
      </c>
      <c r="AL57" s="46">
        <f t="shared" si="59"/>
        <v>-2.8294504776034457E-2</v>
      </c>
      <c r="AM57" s="46">
        <f t="shared" si="59"/>
        <v>-1.8490354535777076E-2</v>
      </c>
      <c r="AN57" s="46">
        <f t="shared" si="59"/>
        <v>-4.1103830939706043E-2</v>
      </c>
      <c r="AO57" s="46">
        <f t="shared" si="59"/>
        <v>2.9804724925561077E-2</v>
      </c>
      <c r="AP57" s="46">
        <f t="shared" si="59"/>
        <v>-5.9004380289513492E-3</v>
      </c>
      <c r="AQ57" s="46">
        <f t="shared" si="59"/>
        <v>-1.4596995030184523E-2</v>
      </c>
      <c r="AR57" s="46">
        <f t="shared" si="59"/>
        <v>6.4926826063984588E-3</v>
      </c>
      <c r="AS57" s="46">
        <f t="shared" si="59"/>
        <v>-7.4328608985508859E-3</v>
      </c>
      <c r="AT57" s="46">
        <f t="shared" si="59"/>
        <v>-2.6285289130404843E-2</v>
      </c>
      <c r="AU57" s="46">
        <f t="shared" si="59"/>
        <v>3.1553291050270493E-2</v>
      </c>
      <c r="AV57" s="46">
        <f t="shared" si="59"/>
        <v>-2.9065217084104256E-2</v>
      </c>
      <c r="AW57" s="46">
        <f t="shared" si="59"/>
        <v>-2.5296793961952613E-2</v>
      </c>
      <c r="AX57" s="46">
        <f t="shared" si="59"/>
        <v>-9.2706696705813219E-3</v>
      </c>
      <c r="AY57" s="46">
        <f t="shared" si="59"/>
        <v>-1.8889928090244146E-2</v>
      </c>
      <c r="AZ57" s="46">
        <f t="shared" si="59"/>
        <v>-2.4231006038267888E-2</v>
      </c>
    </row>
    <row r="62" spans="25:57">
      <c r="Y62" s="36" t="s">
        <v>188</v>
      </c>
    </row>
    <row r="63" spans="25:57">
      <c r="Y63" s="209"/>
      <c r="Z63" s="208"/>
      <c r="AA63" s="209">
        <v>1990</v>
      </c>
      <c r="AB63" s="209">
        <f t="shared" ref="AB63:AR63" si="60">AA63+1</f>
        <v>1991</v>
      </c>
      <c r="AC63" s="209">
        <f t="shared" si="60"/>
        <v>1992</v>
      </c>
      <c r="AD63" s="209">
        <f t="shared" si="60"/>
        <v>1993</v>
      </c>
      <c r="AE63" s="209">
        <f t="shared" si="60"/>
        <v>1994</v>
      </c>
      <c r="AF63" s="209">
        <f t="shared" si="60"/>
        <v>1995</v>
      </c>
      <c r="AG63" s="209">
        <f t="shared" si="60"/>
        <v>1996</v>
      </c>
      <c r="AH63" s="209">
        <f t="shared" si="60"/>
        <v>1997</v>
      </c>
      <c r="AI63" s="209">
        <f t="shared" si="60"/>
        <v>1998</v>
      </c>
      <c r="AJ63" s="209">
        <f t="shared" si="60"/>
        <v>1999</v>
      </c>
      <c r="AK63" s="209">
        <f t="shared" si="60"/>
        <v>2000</v>
      </c>
      <c r="AL63" s="209">
        <f t="shared" si="60"/>
        <v>2001</v>
      </c>
      <c r="AM63" s="209">
        <f t="shared" si="60"/>
        <v>2002</v>
      </c>
      <c r="AN63" s="209">
        <f t="shared" si="60"/>
        <v>2003</v>
      </c>
      <c r="AO63" s="209">
        <f t="shared" si="60"/>
        <v>2004</v>
      </c>
      <c r="AP63" s="209">
        <f t="shared" si="60"/>
        <v>2005</v>
      </c>
      <c r="AQ63" s="209">
        <f t="shared" si="60"/>
        <v>2006</v>
      </c>
      <c r="AR63" s="209">
        <f t="shared" si="60"/>
        <v>2007</v>
      </c>
      <c r="AS63" s="210">
        <v>2008</v>
      </c>
      <c r="AT63" s="210">
        <v>2009</v>
      </c>
      <c r="AU63" s="210">
        <v>2010</v>
      </c>
      <c r="AV63" s="210">
        <v>2011</v>
      </c>
      <c r="AW63" s="210">
        <v>2012</v>
      </c>
      <c r="AX63" s="210">
        <v>2013</v>
      </c>
      <c r="AY63" s="210">
        <v>2014</v>
      </c>
      <c r="AZ63" s="210">
        <f t="shared" ref="AZ63:BE63" si="61">AY63+1</f>
        <v>2015</v>
      </c>
      <c r="BA63" s="210">
        <f t="shared" si="61"/>
        <v>2016</v>
      </c>
      <c r="BB63" s="210">
        <f t="shared" si="61"/>
        <v>2017</v>
      </c>
      <c r="BC63" s="210">
        <f t="shared" si="61"/>
        <v>2018</v>
      </c>
      <c r="BD63" s="210">
        <f t="shared" si="61"/>
        <v>2019</v>
      </c>
      <c r="BE63" s="210">
        <f t="shared" si="61"/>
        <v>2020</v>
      </c>
    </row>
    <row r="64" spans="25:57">
      <c r="Y64" s="28" t="s">
        <v>4</v>
      </c>
      <c r="Z64" s="40"/>
      <c r="AA64" s="40">
        <f t="shared" ref="AA64:AX64" si="62">AA6/25</f>
        <v>54.415159952868372</v>
      </c>
      <c r="AB64" s="40">
        <f t="shared" si="62"/>
        <v>53.761871910686693</v>
      </c>
      <c r="AC64" s="40">
        <f t="shared" si="62"/>
        <v>53.313716320752853</v>
      </c>
      <c r="AD64" s="40">
        <f t="shared" si="62"/>
        <v>54.123933808733653</v>
      </c>
      <c r="AE64" s="40">
        <f t="shared" si="62"/>
        <v>54.301774633949989</v>
      </c>
      <c r="AF64" s="40">
        <f t="shared" si="62"/>
        <v>56.000212242327407</v>
      </c>
      <c r="AG64" s="40">
        <f t="shared" si="62"/>
        <v>55.411423927933967</v>
      </c>
      <c r="AH64" s="40">
        <f t="shared" si="62"/>
        <v>52.638244354767082</v>
      </c>
      <c r="AI64" s="40">
        <f t="shared" si="62"/>
        <v>50.613517047899407</v>
      </c>
      <c r="AJ64" s="40">
        <f t="shared" si="62"/>
        <v>50.951804911651777</v>
      </c>
      <c r="AK64" s="40">
        <f t="shared" si="62"/>
        <v>50.473938569967721</v>
      </c>
      <c r="AL64" s="40">
        <f t="shared" si="62"/>
        <v>48.465258265969396</v>
      </c>
      <c r="AM64" s="40">
        <f t="shared" si="62"/>
        <v>49.535423943598353</v>
      </c>
      <c r="AN64" s="40">
        <f t="shared" si="62"/>
        <v>48.686679942227698</v>
      </c>
      <c r="AO64" s="40">
        <f t="shared" si="62"/>
        <v>53.11445177680676</v>
      </c>
      <c r="AP64" s="40">
        <f t="shared" si="62"/>
        <v>55.655618479188462</v>
      </c>
      <c r="AQ64" s="40">
        <f t="shared" si="62"/>
        <v>57.463956255753232</v>
      </c>
      <c r="AR64" s="40">
        <f t="shared" si="62"/>
        <v>57.476189107245425</v>
      </c>
      <c r="AS64" s="40">
        <f t="shared" si="62"/>
        <v>56.929406014050755</v>
      </c>
      <c r="AT64" s="40">
        <f t="shared" si="62"/>
        <v>53.446613369994409</v>
      </c>
      <c r="AU64" s="40">
        <f t="shared" si="62"/>
        <v>78.26957075266138</v>
      </c>
      <c r="AV64" s="40">
        <f t="shared" si="62"/>
        <v>64.056591602805568</v>
      </c>
      <c r="AW64" s="40">
        <f t="shared" si="62"/>
        <v>64.300766730588535</v>
      </c>
      <c r="AX64" s="40">
        <f t="shared" si="62"/>
        <v>63.143569478668425</v>
      </c>
      <c r="AY64" s="40">
        <f t="shared" ref="AY64:AZ64" si="63">AY6/25</f>
        <v>62.917468186372034</v>
      </c>
      <c r="AZ64" s="40">
        <f t="shared" si="63"/>
        <v>61.96420598888372</v>
      </c>
      <c r="BA64" s="40"/>
      <c r="BB64" s="40"/>
      <c r="BC64" s="40"/>
      <c r="BD64" s="40"/>
      <c r="BE64" s="40"/>
    </row>
    <row r="65" spans="25:57">
      <c r="Y65" s="28" t="s">
        <v>3</v>
      </c>
      <c r="Z65" s="40"/>
      <c r="AA65" s="40">
        <f t="shared" ref="AA65:AX65" si="64">AA7/25</f>
        <v>198.92604961099204</v>
      </c>
      <c r="AB65" s="40">
        <f t="shared" si="64"/>
        <v>178.76535739007332</v>
      </c>
      <c r="AC65" s="40">
        <f t="shared" si="64"/>
        <v>160.18668534861743</v>
      </c>
      <c r="AD65" s="40">
        <f t="shared" si="64"/>
        <v>134.61654039710146</v>
      </c>
      <c r="AE65" s="40">
        <f t="shared" si="64"/>
        <v>117.47809523523023</v>
      </c>
      <c r="AF65" s="40">
        <f t="shared" si="64"/>
        <v>105.88191801923432</v>
      </c>
      <c r="AG65" s="40">
        <f t="shared" si="64"/>
        <v>92.537067903441098</v>
      </c>
      <c r="AH65" s="40">
        <f t="shared" si="64"/>
        <v>87.846918912254296</v>
      </c>
      <c r="AI65" s="40">
        <f t="shared" si="64"/>
        <v>80.314959072120416</v>
      </c>
      <c r="AJ65" s="40">
        <f t="shared" si="64"/>
        <v>78.144035165031809</v>
      </c>
      <c r="AK65" s="40">
        <f t="shared" si="64"/>
        <v>73.430994828601115</v>
      </c>
      <c r="AL65" s="40">
        <f t="shared" si="64"/>
        <v>64.010739684437539</v>
      </c>
      <c r="AM65" s="40">
        <f t="shared" si="64"/>
        <v>42.317797943920851</v>
      </c>
      <c r="AN65" s="40">
        <f t="shared" si="64"/>
        <v>40.704922388713975</v>
      </c>
      <c r="AO65" s="40">
        <f t="shared" si="64"/>
        <v>39.063701433329754</v>
      </c>
      <c r="AP65" s="40">
        <f t="shared" si="64"/>
        <v>39.057211164505212</v>
      </c>
      <c r="AQ65" s="40">
        <f t="shared" si="64"/>
        <v>39.295826100885677</v>
      </c>
      <c r="AR65" s="40">
        <f t="shared" si="64"/>
        <v>39.001228655511639</v>
      </c>
      <c r="AS65" s="40">
        <f t="shared" si="64"/>
        <v>37.873819065174587</v>
      </c>
      <c r="AT65" s="40">
        <f t="shared" si="64"/>
        <v>36.657330163292102</v>
      </c>
      <c r="AU65" s="40">
        <f t="shared" si="64"/>
        <v>35.395131259670251</v>
      </c>
      <c r="AV65" s="40">
        <f t="shared" si="64"/>
        <v>34.693298709109186</v>
      </c>
      <c r="AW65" s="40">
        <f t="shared" si="64"/>
        <v>34.023495594185107</v>
      </c>
      <c r="AX65" s="40">
        <f t="shared" si="64"/>
        <v>32.653267739728776</v>
      </c>
      <c r="AY65" s="40">
        <f t="shared" ref="AY65:AZ65" si="65">AY7/25</f>
        <v>32.229116994335016</v>
      </c>
      <c r="AZ65" s="40">
        <f t="shared" si="65"/>
        <v>31.594792756728424</v>
      </c>
      <c r="BA65" s="40"/>
      <c r="BB65" s="40"/>
      <c r="BC65" s="40"/>
      <c r="BD65" s="40"/>
      <c r="BE65" s="40"/>
    </row>
    <row r="66" spans="25:57" ht="15" thickBot="1">
      <c r="Y66" s="496" t="s">
        <v>149</v>
      </c>
      <c r="Z66" s="43"/>
      <c r="AA66" s="43">
        <f t="shared" ref="AA66:AX66" si="66">AA8/25</f>
        <v>2.4213475583120001</v>
      </c>
      <c r="AB66" s="43">
        <f t="shared" si="66"/>
        <v>2.3302944054719998</v>
      </c>
      <c r="AC66" s="43">
        <f t="shared" si="66"/>
        <v>2.1956617936480001</v>
      </c>
      <c r="AD66" s="43">
        <f t="shared" si="66"/>
        <v>2.0859984968960004</v>
      </c>
      <c r="AE66" s="43">
        <f t="shared" si="66"/>
        <v>2.2304995894639998</v>
      </c>
      <c r="AF66" s="43">
        <f t="shared" si="66"/>
        <v>2.337289316288</v>
      </c>
      <c r="AG66" s="43">
        <f t="shared" si="66"/>
        <v>2.2213246325119997</v>
      </c>
      <c r="AH66" s="43">
        <f t="shared" si="66"/>
        <v>2.2006904119440001</v>
      </c>
      <c r="AI66" s="43">
        <f t="shared" si="66"/>
        <v>2.1045430049920002</v>
      </c>
      <c r="AJ66" s="43">
        <f t="shared" si="66"/>
        <v>2.0792563971040003</v>
      </c>
      <c r="AK66" s="43">
        <f t="shared" si="66"/>
        <v>2.16756578652</v>
      </c>
      <c r="AL66" s="43">
        <f t="shared" si="66"/>
        <v>2.0716017741680002</v>
      </c>
      <c r="AM66" s="43">
        <f t="shared" si="66"/>
        <v>2.1149301276960002</v>
      </c>
      <c r="AN66" s="43">
        <f t="shared" si="66"/>
        <v>2.007354669648</v>
      </c>
      <c r="AO66" s="43">
        <f t="shared" si="66"/>
        <v>2.1469877980479999</v>
      </c>
      <c r="AP66" s="43">
        <f t="shared" si="66"/>
        <v>2.1516823362239998</v>
      </c>
      <c r="AQ66" s="43">
        <f t="shared" si="66"/>
        <v>2.1833920767520003</v>
      </c>
      <c r="AR66" s="43">
        <f t="shared" si="66"/>
        <v>2.0357117175600004</v>
      </c>
      <c r="AS66" s="43">
        <f t="shared" si="66"/>
        <v>1.9850183069999998</v>
      </c>
      <c r="AT66" s="43">
        <f t="shared" si="66"/>
        <v>2.0503315040880001</v>
      </c>
      <c r="AU66" s="43">
        <f t="shared" si="66"/>
        <v>2.1570281231999999</v>
      </c>
      <c r="AV66" s="43">
        <f t="shared" si="66"/>
        <v>2.1468801809599998</v>
      </c>
      <c r="AW66" s="43">
        <f t="shared" si="66"/>
        <v>1.8489369709600001</v>
      </c>
      <c r="AX66" s="43">
        <f t="shared" si="66"/>
        <v>1.85834206496</v>
      </c>
      <c r="AY66" s="43">
        <f t="shared" ref="AY66:AZ66" si="67">AY8/25</f>
        <v>1.716249370056</v>
      </c>
      <c r="AZ66" s="43">
        <f t="shared" si="67"/>
        <v>1.9389702198800001</v>
      </c>
      <c r="BA66" s="41"/>
      <c r="BB66" s="41"/>
      <c r="BC66" s="41"/>
      <c r="BD66" s="41"/>
      <c r="BE66" s="41"/>
    </row>
    <row r="67" spans="25:57" ht="15" thickTop="1">
      <c r="Y67" s="28" t="s">
        <v>1</v>
      </c>
      <c r="Z67" s="40"/>
      <c r="AA67" s="40">
        <f t="shared" ref="AA67:AX67" si="68">AA9/25</f>
        <v>1012.6176005135859</v>
      </c>
      <c r="AB67" s="40">
        <f t="shared" si="68"/>
        <v>989.6626022798813</v>
      </c>
      <c r="AC67" s="40">
        <f t="shared" si="68"/>
        <v>1043.5684048931489</v>
      </c>
      <c r="AD67" s="40">
        <f t="shared" si="68"/>
        <v>912.64320858329813</v>
      </c>
      <c r="AE67" s="40">
        <f t="shared" si="68"/>
        <v>1072.0512460443476</v>
      </c>
      <c r="AF67" s="40">
        <f t="shared" si="68"/>
        <v>1034.176381627173</v>
      </c>
      <c r="AG67" s="40">
        <f t="shared" si="68"/>
        <v>1009.8570301015371</v>
      </c>
      <c r="AH67" s="40">
        <f t="shared" si="68"/>
        <v>1000.2806070369264</v>
      </c>
      <c r="AI67" s="40">
        <f t="shared" si="68"/>
        <v>950.63066032291124</v>
      </c>
      <c r="AJ67" s="40">
        <f t="shared" si="68"/>
        <v>959.90163535966826</v>
      </c>
      <c r="AK67" s="40">
        <f t="shared" si="68"/>
        <v>976.23642828833181</v>
      </c>
      <c r="AL67" s="40">
        <f t="shared" si="68"/>
        <v>967.22627614291673</v>
      </c>
      <c r="AM67" s="40">
        <f t="shared" si="68"/>
        <v>973.0466938450038</v>
      </c>
      <c r="AN67" s="40">
        <f t="shared" si="68"/>
        <v>928.46330051888492</v>
      </c>
      <c r="AO67" s="40">
        <f t="shared" si="68"/>
        <v>980.07824414528795</v>
      </c>
      <c r="AP67" s="40">
        <f t="shared" si="68"/>
        <v>981.98171588698756</v>
      </c>
      <c r="AQ67" s="40">
        <f t="shared" si="68"/>
        <v>973.21604844491958</v>
      </c>
      <c r="AR67" s="40">
        <f t="shared" si="68"/>
        <v>996.98809789139932</v>
      </c>
      <c r="AS67" s="40">
        <f t="shared" si="68"/>
        <v>1001.4076375409754</v>
      </c>
      <c r="AT67" s="40">
        <f t="shared" si="68"/>
        <v>984.07497340743475</v>
      </c>
      <c r="AU67" s="40">
        <f t="shared" si="68"/>
        <v>1018.4220242811751</v>
      </c>
      <c r="AV67" s="40">
        <f t="shared" si="68"/>
        <v>1002.6737175803288</v>
      </c>
      <c r="AW67" s="40">
        <f t="shared" si="68"/>
        <v>978.92761706364922</v>
      </c>
      <c r="AX67" s="40">
        <f t="shared" si="68"/>
        <v>977.85944854508625</v>
      </c>
      <c r="AY67" s="40">
        <f t="shared" ref="AY67:AZ67" si="69">AY9/25</f>
        <v>963.37680614873864</v>
      </c>
      <c r="AZ67" s="40">
        <f t="shared" si="69"/>
        <v>941.34264919384714</v>
      </c>
      <c r="BA67" s="40"/>
      <c r="BB67" s="40"/>
      <c r="BC67" s="40"/>
      <c r="BD67" s="40"/>
      <c r="BE67" s="40"/>
    </row>
    <row r="68" spans="25:57" ht="15" thickBot="1">
      <c r="Y68" s="29" t="s">
        <v>2</v>
      </c>
      <c r="Z68" s="41"/>
      <c r="AA68" s="41">
        <f t="shared" ref="AA68:AX68" si="70">AA10/25</f>
        <v>493.99326858739556</v>
      </c>
      <c r="AB68" s="41">
        <f t="shared" si="70"/>
        <v>488.31255279775382</v>
      </c>
      <c r="AC68" s="41">
        <f t="shared" si="70"/>
        <v>486.47873129329963</v>
      </c>
      <c r="AD68" s="41">
        <f t="shared" si="70"/>
        <v>478.72797772777631</v>
      </c>
      <c r="AE68" s="41">
        <f t="shared" si="70"/>
        <v>471.82376814508393</v>
      </c>
      <c r="AF68" s="41">
        <f t="shared" si="70"/>
        <v>460.61044538373091</v>
      </c>
      <c r="AG68" s="41">
        <f t="shared" si="70"/>
        <v>449.95201393535086</v>
      </c>
      <c r="AH68" s="41">
        <f t="shared" si="70"/>
        <v>437.99110435397034</v>
      </c>
      <c r="AI68" s="41">
        <f t="shared" si="70"/>
        <v>423.02562130298816</v>
      </c>
      <c r="AJ68" s="41">
        <f t="shared" si="70"/>
        <v>410.11585187533836</v>
      </c>
      <c r="AK68" s="41">
        <f t="shared" si="70"/>
        <v>398.06842226167328</v>
      </c>
      <c r="AL68" s="41">
        <f t="shared" si="70"/>
        <v>376.15103977966879</v>
      </c>
      <c r="AM68" s="41">
        <f t="shared" si="70"/>
        <v>363.95252121008275</v>
      </c>
      <c r="AN68" s="41">
        <f t="shared" si="70"/>
        <v>352.28686881453291</v>
      </c>
      <c r="AO68" s="41">
        <f t="shared" si="70"/>
        <v>338.64226844776903</v>
      </c>
      <c r="AP68" s="41">
        <f t="shared" si="70"/>
        <v>325.8618374231832</v>
      </c>
      <c r="AQ68" s="41">
        <f t="shared" si="70"/>
        <v>312.04432576387836</v>
      </c>
      <c r="AR68" s="41">
        <f t="shared" si="70"/>
        <v>297.68951557445672</v>
      </c>
      <c r="AS68" s="41">
        <f t="shared" si="70"/>
        <v>284.63946902150462</v>
      </c>
      <c r="AT68" s="41">
        <f t="shared" si="70"/>
        <v>270.25787451074984</v>
      </c>
      <c r="AU68" s="41">
        <f t="shared" si="70"/>
        <v>254.72946862491051</v>
      </c>
      <c r="AV68" s="41">
        <f t="shared" si="70"/>
        <v>245.03192671670115</v>
      </c>
      <c r="AW68" s="41">
        <f t="shared" si="70"/>
        <v>235.38628100698995</v>
      </c>
      <c r="AX68" s="41">
        <f t="shared" si="70"/>
        <v>226.78629387200442</v>
      </c>
      <c r="AY68" s="41">
        <f t="shared" ref="AY68:AZ68" si="71">AY10/25</f>
        <v>217.46091023816589</v>
      </c>
      <c r="AZ68" s="41">
        <f t="shared" si="71"/>
        <v>209.89996301345954</v>
      </c>
      <c r="BA68" s="40"/>
      <c r="BB68" s="40"/>
      <c r="BC68" s="40"/>
      <c r="BD68" s="40"/>
      <c r="BE68" s="40"/>
    </row>
    <row r="69" spans="25:57" ht="15" thickTop="1">
      <c r="Y69" s="30" t="s">
        <v>5</v>
      </c>
      <c r="Z69" s="95"/>
      <c r="AA69" s="95">
        <f t="shared" ref="AA69:AX69" si="72">SUM(AA64:AA66)</f>
        <v>255.76255712217241</v>
      </c>
      <c r="AB69" s="95">
        <f t="shared" si="72"/>
        <v>234.857523706232</v>
      </c>
      <c r="AC69" s="95">
        <f t="shared" si="72"/>
        <v>215.69606346301828</v>
      </c>
      <c r="AD69" s="95">
        <f t="shared" si="72"/>
        <v>190.82647270273111</v>
      </c>
      <c r="AE69" s="95">
        <f t="shared" si="72"/>
        <v>174.01036945864422</v>
      </c>
      <c r="AF69" s="95">
        <f t="shared" si="72"/>
        <v>164.21941957784972</v>
      </c>
      <c r="AG69" s="95">
        <f t="shared" si="72"/>
        <v>150.16981646388706</v>
      </c>
      <c r="AH69" s="95">
        <f t="shared" si="72"/>
        <v>142.6858536789654</v>
      </c>
      <c r="AI69" s="95">
        <f t="shared" si="72"/>
        <v>133.0330191250118</v>
      </c>
      <c r="AJ69" s="95">
        <f t="shared" si="72"/>
        <v>131.17509647378759</v>
      </c>
      <c r="AK69" s="95">
        <f t="shared" si="72"/>
        <v>126.07249918508883</v>
      </c>
      <c r="AL69" s="95">
        <f t="shared" si="72"/>
        <v>114.54759972457494</v>
      </c>
      <c r="AM69" s="42">
        <f t="shared" si="72"/>
        <v>93.968152015215196</v>
      </c>
      <c r="AN69" s="42">
        <f t="shared" si="72"/>
        <v>91.398957000589675</v>
      </c>
      <c r="AO69" s="42">
        <f t="shared" si="72"/>
        <v>94.325141008184517</v>
      </c>
      <c r="AP69" s="42">
        <f t="shared" si="72"/>
        <v>96.86451197991768</v>
      </c>
      <c r="AQ69" s="42">
        <f t="shared" si="72"/>
        <v>98.943174433390908</v>
      </c>
      <c r="AR69" s="42">
        <f t="shared" si="72"/>
        <v>98.513129480317062</v>
      </c>
      <c r="AS69" s="42">
        <f t="shared" si="72"/>
        <v>96.788243386225346</v>
      </c>
      <c r="AT69" s="42">
        <f t="shared" si="72"/>
        <v>92.154275037374518</v>
      </c>
      <c r="AU69" s="42">
        <f t="shared" si="72"/>
        <v>115.82173013553162</v>
      </c>
      <c r="AV69" s="42">
        <f t="shared" si="72"/>
        <v>100.89677049287475</v>
      </c>
      <c r="AW69" s="42">
        <f t="shared" si="72"/>
        <v>100.17319929573364</v>
      </c>
      <c r="AX69" s="42">
        <f t="shared" si="72"/>
        <v>97.655179283357199</v>
      </c>
      <c r="AY69" s="42">
        <f t="shared" ref="AY69:AZ69" si="73">SUM(AY64:AY66)</f>
        <v>96.862834550763054</v>
      </c>
      <c r="AZ69" s="42">
        <f t="shared" si="73"/>
        <v>95.497968965492149</v>
      </c>
      <c r="BA69" s="42"/>
      <c r="BB69" s="42"/>
      <c r="BC69" s="42"/>
      <c r="BD69" s="42"/>
      <c r="BE69" s="42"/>
    </row>
  </sheetData>
  <phoneticPr fontId="9"/>
  <pageMargins left="0.42" right="0.53" top="0.56000000000000005" bottom="0.57999999999999996" header="0.51181102362204722" footer="0.51181102362204722"/>
  <pageSetup paperSize="9" scale="45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0"/>
  <sheetViews>
    <sheetView zoomScaleNormal="100" workbookViewId="0">
      <pane xSplit="25" topLeftCell="AR1" activePane="topRight" state="frozen"/>
      <selection pane="topRight" activeCell="BK35" sqref="BK35"/>
    </sheetView>
  </sheetViews>
  <sheetFormatPr defaultColWidth="9.625" defaultRowHeight="14.25"/>
  <cols>
    <col min="1" max="1" width="1.625" style="38" customWidth="1"/>
    <col min="2" max="23" width="1.625" style="38" hidden="1" customWidth="1"/>
    <col min="24" max="24" width="1.625" style="38" customWidth="1"/>
    <col min="25" max="25" width="43.75" style="38" customWidth="1"/>
    <col min="26" max="52" width="9.625" style="38" customWidth="1"/>
    <col min="53" max="57" width="7.625" style="38" hidden="1" customWidth="1"/>
    <col min="58" max="58" width="7.625" style="38" customWidth="1"/>
    <col min="59" max="16384" width="9.625" style="38"/>
  </cols>
  <sheetData>
    <row r="1" spans="1:57" ht="30" customHeight="1">
      <c r="A1" s="273" t="s">
        <v>103</v>
      </c>
      <c r="AC1" s="104"/>
      <c r="AD1" s="103"/>
    </row>
    <row r="2" spans="1:57" ht="9.9499999999999993" customHeight="1">
      <c r="Y2" s="276"/>
      <c r="Z2" s="102"/>
    </row>
    <row r="3" spans="1:57" ht="9.9499999999999993" customHeight="1">
      <c r="Y3" s="276"/>
    </row>
    <row r="4" spans="1:57">
      <c r="Y4" s="278" t="s">
        <v>190</v>
      </c>
    </row>
    <row r="5" spans="1:57">
      <c r="Y5" s="209"/>
      <c r="Z5" s="208"/>
      <c r="AA5" s="209">
        <v>1990</v>
      </c>
      <c r="AB5" s="209">
        <f t="shared" ref="AB5:BE5" si="0">AA5+1</f>
        <v>1991</v>
      </c>
      <c r="AC5" s="209">
        <f t="shared" si="0"/>
        <v>1992</v>
      </c>
      <c r="AD5" s="209">
        <f t="shared" si="0"/>
        <v>1993</v>
      </c>
      <c r="AE5" s="209">
        <f t="shared" si="0"/>
        <v>1994</v>
      </c>
      <c r="AF5" s="209">
        <f t="shared" si="0"/>
        <v>1995</v>
      </c>
      <c r="AG5" s="209">
        <f t="shared" si="0"/>
        <v>1996</v>
      </c>
      <c r="AH5" s="209">
        <f t="shared" si="0"/>
        <v>1997</v>
      </c>
      <c r="AI5" s="209">
        <f t="shared" si="0"/>
        <v>1998</v>
      </c>
      <c r="AJ5" s="209">
        <f t="shared" si="0"/>
        <v>1999</v>
      </c>
      <c r="AK5" s="209">
        <f t="shared" si="0"/>
        <v>2000</v>
      </c>
      <c r="AL5" s="209">
        <f t="shared" si="0"/>
        <v>2001</v>
      </c>
      <c r="AM5" s="209">
        <f t="shared" si="0"/>
        <v>2002</v>
      </c>
      <c r="AN5" s="209">
        <f t="shared" si="0"/>
        <v>2003</v>
      </c>
      <c r="AO5" s="209">
        <f t="shared" si="0"/>
        <v>2004</v>
      </c>
      <c r="AP5" s="209">
        <f t="shared" si="0"/>
        <v>2005</v>
      </c>
      <c r="AQ5" s="209">
        <f t="shared" si="0"/>
        <v>2006</v>
      </c>
      <c r="AR5" s="209">
        <f t="shared" si="0"/>
        <v>2007</v>
      </c>
      <c r="AS5" s="210">
        <v>2008</v>
      </c>
      <c r="AT5" s="210">
        <v>2009</v>
      </c>
      <c r="AU5" s="210">
        <v>2010</v>
      </c>
      <c r="AV5" s="210">
        <v>2011</v>
      </c>
      <c r="AW5" s="210">
        <v>2012</v>
      </c>
      <c r="AX5" s="210">
        <v>2013</v>
      </c>
      <c r="AY5" s="210">
        <v>2014</v>
      </c>
      <c r="AZ5" s="210">
        <f>AY5+1</f>
        <v>2015</v>
      </c>
      <c r="BA5" s="39">
        <f t="shared" si="0"/>
        <v>2016</v>
      </c>
      <c r="BB5" s="39">
        <f t="shared" si="0"/>
        <v>2017</v>
      </c>
      <c r="BC5" s="39">
        <f t="shared" si="0"/>
        <v>2018</v>
      </c>
      <c r="BD5" s="39">
        <f t="shared" si="0"/>
        <v>2019</v>
      </c>
      <c r="BE5" s="39">
        <f t="shared" si="0"/>
        <v>2020</v>
      </c>
    </row>
    <row r="6" spans="1:57">
      <c r="Y6" s="441" t="s">
        <v>262</v>
      </c>
      <c r="Z6" s="442"/>
      <c r="AA6" s="442">
        <v>6198.5712506199452</v>
      </c>
      <c r="AB6" s="442">
        <v>6428.276370796827</v>
      </c>
      <c r="AC6" s="442">
        <v>6543.4656902903525</v>
      </c>
      <c r="AD6" s="442">
        <v>6673.6234221414252</v>
      </c>
      <c r="AE6" s="442">
        <v>6951.8035953663475</v>
      </c>
      <c r="AF6" s="442">
        <v>7541.2656801304465</v>
      </c>
      <c r="AG6" s="442">
        <v>7706.4951662307094</v>
      </c>
      <c r="AH6" s="442">
        <v>7913.0702239000157</v>
      </c>
      <c r="AI6" s="442">
        <v>7741.1516898755217</v>
      </c>
      <c r="AJ6" s="442">
        <v>7871.9301103054613</v>
      </c>
      <c r="AK6" s="442">
        <v>7881.4433140804549</v>
      </c>
      <c r="AL6" s="442">
        <v>7878.7976534720783</v>
      </c>
      <c r="AM6" s="442">
        <v>7726.9516624733715</v>
      </c>
      <c r="AN6" s="442">
        <v>7462.0807609732592</v>
      </c>
      <c r="AO6" s="442">
        <v>7239.9019956585626</v>
      </c>
      <c r="AP6" s="442">
        <v>7239.4197882201579</v>
      </c>
      <c r="AQ6" s="442">
        <v>7020.0435242898702</v>
      </c>
      <c r="AR6" s="442">
        <v>6994.1059712732595</v>
      </c>
      <c r="AS6" s="442">
        <v>6693.2079167166376</v>
      </c>
      <c r="AT6" s="442">
        <v>6368.4335338363971</v>
      </c>
      <c r="AU6" s="442">
        <v>6342.0515951826528</v>
      </c>
      <c r="AV6" s="442">
        <v>6266.3098619490274</v>
      </c>
      <c r="AW6" s="442">
        <v>6184.6274304883045</v>
      </c>
      <c r="AX6" s="442">
        <v>6226.4712374550609</v>
      </c>
      <c r="AY6" s="442">
        <v>6073.7288065672792</v>
      </c>
      <c r="AZ6" s="442">
        <v>6002.3794397818401</v>
      </c>
      <c r="BA6" s="442">
        <v>0</v>
      </c>
      <c r="BB6" s="442">
        <v>0</v>
      </c>
      <c r="BC6" s="442">
        <v>0</v>
      </c>
      <c r="BD6" s="442">
        <v>0</v>
      </c>
      <c r="BE6" s="442">
        <v>0</v>
      </c>
    </row>
    <row r="7" spans="1:57">
      <c r="Y7" s="445" t="s">
        <v>153</v>
      </c>
      <c r="Z7" s="395"/>
      <c r="AA7" s="485">
        <v>9910.6586158148057</v>
      </c>
      <c r="AB7" s="485">
        <v>9433.1295624956911</v>
      </c>
      <c r="AC7" s="485">
        <v>9398.8544222426717</v>
      </c>
      <c r="AD7" s="485">
        <v>9131.1318698893083</v>
      </c>
      <c r="AE7" s="485">
        <v>10208.630427212323</v>
      </c>
      <c r="AF7" s="485">
        <v>10114.044334040294</v>
      </c>
      <c r="AG7" s="485">
        <v>11117.329105593026</v>
      </c>
      <c r="AH7" s="485">
        <v>11721.061775922752</v>
      </c>
      <c r="AI7" s="485">
        <v>10428.204222230408</v>
      </c>
      <c r="AJ7" s="485">
        <v>4218.5895017867424</v>
      </c>
      <c r="AK7" s="485">
        <v>6719.7584773469416</v>
      </c>
      <c r="AL7" s="485">
        <v>3358.1568536531995</v>
      </c>
      <c r="AM7" s="485">
        <v>3222.2053164553799</v>
      </c>
      <c r="AN7" s="485">
        <v>3267.600592395062</v>
      </c>
      <c r="AO7" s="485">
        <v>3600.1823625817474</v>
      </c>
      <c r="AP7" s="485">
        <v>3093.4539066914222</v>
      </c>
      <c r="AQ7" s="485">
        <v>3338.934971984921</v>
      </c>
      <c r="AR7" s="485">
        <v>2563.9619346052978</v>
      </c>
      <c r="AS7" s="485">
        <v>2647.4120693282616</v>
      </c>
      <c r="AT7" s="485">
        <v>2777.3109730447113</v>
      </c>
      <c r="AU7" s="485">
        <v>2270.0579602646444</v>
      </c>
      <c r="AV7" s="485">
        <v>1931.4796974578469</v>
      </c>
      <c r="AW7" s="485">
        <v>1736.5863877298025</v>
      </c>
      <c r="AX7" s="485">
        <v>1747.9230838501849</v>
      </c>
      <c r="AY7" s="485">
        <v>1704.469097046685</v>
      </c>
      <c r="AZ7" s="485">
        <v>1611.780369432174</v>
      </c>
      <c r="BA7" s="40"/>
      <c r="BB7" s="40"/>
      <c r="BC7" s="40"/>
      <c r="BD7" s="40"/>
      <c r="BE7" s="40"/>
    </row>
    <row r="8" spans="1:57">
      <c r="Y8" s="540" t="s">
        <v>1</v>
      </c>
      <c r="Z8" s="541"/>
      <c r="AA8" s="541">
        <v>11550.456765935036</v>
      </c>
      <c r="AB8" s="541">
        <v>11422.270543391705</v>
      </c>
      <c r="AC8" s="541">
        <v>11352.993949570506</v>
      </c>
      <c r="AD8" s="541">
        <v>11354.947393519236</v>
      </c>
      <c r="AE8" s="541">
        <v>11152.216264306959</v>
      </c>
      <c r="AF8" s="541">
        <v>10783.710041029839</v>
      </c>
      <c r="AG8" s="541">
        <v>10607.623464372386</v>
      </c>
      <c r="AH8" s="541">
        <v>10492.614065834479</v>
      </c>
      <c r="AI8" s="541">
        <v>10391.229857371274</v>
      </c>
      <c r="AJ8" s="541">
        <v>10340.451021243183</v>
      </c>
      <c r="AK8" s="541">
        <v>10422.508618410797</v>
      </c>
      <c r="AL8" s="541">
        <v>10295.327292488704</v>
      </c>
      <c r="AM8" s="541">
        <v>10356.077909234467</v>
      </c>
      <c r="AN8" s="541">
        <v>10395.775722166252</v>
      </c>
      <c r="AO8" s="541">
        <v>10328.905828899622</v>
      </c>
      <c r="AP8" s="541">
        <v>10385.218128267612</v>
      </c>
      <c r="AQ8" s="541">
        <v>10489.865263196139</v>
      </c>
      <c r="AR8" s="541">
        <v>10921.233006153621</v>
      </c>
      <c r="AS8" s="541">
        <v>10290.124851836517</v>
      </c>
      <c r="AT8" s="541">
        <v>10123.594890631302</v>
      </c>
      <c r="AU8" s="541">
        <v>10444.996086831212</v>
      </c>
      <c r="AV8" s="541">
        <v>10381.063846493129</v>
      </c>
      <c r="AW8" s="541">
        <v>10305.478152852391</v>
      </c>
      <c r="AX8" s="541">
        <v>10306.578435886795</v>
      </c>
      <c r="AY8" s="541">
        <v>10191.947328374921</v>
      </c>
      <c r="AZ8" s="541">
        <v>10171.820946635788</v>
      </c>
      <c r="BA8" s="40"/>
      <c r="BB8" s="40"/>
      <c r="BC8" s="40"/>
      <c r="BD8" s="40"/>
      <c r="BE8" s="40"/>
    </row>
    <row r="9" spans="1:57" ht="15" thickBot="1">
      <c r="Y9" s="494" t="s">
        <v>2</v>
      </c>
      <c r="Z9" s="495"/>
      <c r="AA9" s="495">
        <v>3152.7191868777945</v>
      </c>
      <c r="AB9" s="495">
        <v>3227.7003911869483</v>
      </c>
      <c r="AC9" s="495">
        <v>3353.7877316319855</v>
      </c>
      <c r="AD9" s="495">
        <v>3381.8890961260495</v>
      </c>
      <c r="AE9" s="495">
        <v>3536.0291892496193</v>
      </c>
      <c r="AF9" s="495">
        <v>3711.28346370913</v>
      </c>
      <c r="AG9" s="495">
        <v>3838.1175685955923</v>
      </c>
      <c r="AH9" s="495">
        <v>3939.8498833024237</v>
      </c>
      <c r="AI9" s="495">
        <v>3948.5499901271151</v>
      </c>
      <c r="AJ9" s="495">
        <v>3996.5551284031085</v>
      </c>
      <c r="AK9" s="495">
        <v>3975.4966530028214</v>
      </c>
      <c r="AL9" s="495">
        <v>3948.7451293933091</v>
      </c>
      <c r="AM9" s="495">
        <v>3712.1784401057248</v>
      </c>
      <c r="AN9" s="495">
        <v>3737.6511858627628</v>
      </c>
      <c r="AO9" s="495">
        <v>3727.0369719199339</v>
      </c>
      <c r="AP9" s="495">
        <v>3798.9327335232133</v>
      </c>
      <c r="AQ9" s="495">
        <v>3691.8408325998166</v>
      </c>
      <c r="AR9" s="495">
        <v>3496.4634400339132</v>
      </c>
      <c r="AS9" s="495">
        <v>3462.4001955252129</v>
      </c>
      <c r="AT9" s="495">
        <v>3358.5157110080759</v>
      </c>
      <c r="AU9" s="495">
        <v>3251.8812820293679</v>
      </c>
      <c r="AV9" s="495">
        <v>3267.4757861342728</v>
      </c>
      <c r="AW9" s="495">
        <v>3251.0290674156595</v>
      </c>
      <c r="AX9" s="495">
        <v>3252.0056335702011</v>
      </c>
      <c r="AY9" s="495">
        <v>3128.2718525040468</v>
      </c>
      <c r="AZ9" s="495">
        <v>3128.5138243112865</v>
      </c>
      <c r="BA9" s="40"/>
      <c r="BB9" s="40"/>
      <c r="BC9" s="40"/>
      <c r="BD9" s="40"/>
      <c r="BE9" s="40"/>
    </row>
    <row r="10" spans="1:57" ht="15" thickTop="1">
      <c r="Y10" s="30" t="s">
        <v>5</v>
      </c>
      <c r="Z10" s="42"/>
      <c r="AA10" s="42">
        <f t="shared" ref="AA10:BE10" si="1">SUM(AA6:AA9)</f>
        <v>30812.405819247582</v>
      </c>
      <c r="AB10" s="42">
        <f t="shared" si="1"/>
        <v>30511.376867871171</v>
      </c>
      <c r="AC10" s="42">
        <f t="shared" si="1"/>
        <v>30649.101793735514</v>
      </c>
      <c r="AD10" s="42">
        <f t="shared" si="1"/>
        <v>30541.591781676019</v>
      </c>
      <c r="AE10" s="42">
        <f t="shared" si="1"/>
        <v>31848.679476135254</v>
      </c>
      <c r="AF10" s="42">
        <f t="shared" si="1"/>
        <v>32150.303518909706</v>
      </c>
      <c r="AG10" s="42">
        <f t="shared" si="1"/>
        <v>33269.565304791708</v>
      </c>
      <c r="AH10" s="42">
        <f t="shared" si="1"/>
        <v>34066.595948959664</v>
      </c>
      <c r="AI10" s="42">
        <f t="shared" si="1"/>
        <v>32509.13575960432</v>
      </c>
      <c r="AJ10" s="42">
        <f t="shared" si="1"/>
        <v>26427.5257617385</v>
      </c>
      <c r="AK10" s="42">
        <f t="shared" si="1"/>
        <v>28999.207062841015</v>
      </c>
      <c r="AL10" s="42">
        <f t="shared" si="1"/>
        <v>25481.02692900729</v>
      </c>
      <c r="AM10" s="42">
        <f t="shared" si="1"/>
        <v>25017.413328268944</v>
      </c>
      <c r="AN10" s="42">
        <f t="shared" si="1"/>
        <v>24863.108261397338</v>
      </c>
      <c r="AO10" s="42">
        <f t="shared" si="1"/>
        <v>24896.027159059868</v>
      </c>
      <c r="AP10" s="42">
        <f t="shared" si="1"/>
        <v>24517.024556702407</v>
      </c>
      <c r="AQ10" s="42">
        <f t="shared" si="1"/>
        <v>24540.684592070749</v>
      </c>
      <c r="AR10" s="42">
        <f t="shared" si="1"/>
        <v>23975.764352066093</v>
      </c>
      <c r="AS10" s="42">
        <f t="shared" si="1"/>
        <v>23093.145033406628</v>
      </c>
      <c r="AT10" s="42">
        <f t="shared" si="1"/>
        <v>22627.855108520489</v>
      </c>
      <c r="AU10" s="42">
        <f t="shared" si="1"/>
        <v>22308.986924307879</v>
      </c>
      <c r="AV10" s="42">
        <f t="shared" si="1"/>
        <v>21846.329192034274</v>
      </c>
      <c r="AW10" s="42">
        <f t="shared" si="1"/>
        <v>21477.721038486157</v>
      </c>
      <c r="AX10" s="42">
        <f t="shared" si="1"/>
        <v>21532.97839076224</v>
      </c>
      <c r="AY10" s="42">
        <f t="shared" si="1"/>
        <v>21098.417084492932</v>
      </c>
      <c r="AZ10" s="42">
        <f t="shared" ref="AZ10" si="2">SUM(AZ6:AZ9)</f>
        <v>20914.494580161085</v>
      </c>
      <c r="BA10" s="42">
        <f t="shared" si="1"/>
        <v>0</v>
      </c>
      <c r="BB10" s="42">
        <f t="shared" si="1"/>
        <v>0</v>
      </c>
      <c r="BC10" s="42">
        <f t="shared" si="1"/>
        <v>0</v>
      </c>
      <c r="BD10" s="42">
        <f t="shared" si="1"/>
        <v>0</v>
      </c>
      <c r="BE10" s="42">
        <f t="shared" si="1"/>
        <v>0</v>
      </c>
    </row>
    <row r="11" spans="1:57">
      <c r="Z11" s="104"/>
      <c r="AA11" s="610">
        <v>30812.405819247582</v>
      </c>
      <c r="AB11" s="610">
        <v>30511.376867871171</v>
      </c>
      <c r="AC11" s="610">
        <v>30649.101793735517</v>
      </c>
      <c r="AD11" s="610">
        <v>30541.591781676019</v>
      </c>
      <c r="AE11" s="610">
        <v>31848.679476135247</v>
      </c>
      <c r="AF11" s="610">
        <v>32150.30351890971</v>
      </c>
      <c r="AG11" s="610">
        <v>33269.565304791715</v>
      </c>
      <c r="AH11" s="610">
        <v>34066.595948959672</v>
      </c>
      <c r="AI11" s="610">
        <v>32509.135759604324</v>
      </c>
      <c r="AJ11" s="610">
        <v>26427.525761738496</v>
      </c>
      <c r="AK11" s="610">
        <v>28999.207062841018</v>
      </c>
      <c r="AL11" s="610">
        <v>25481.026929007294</v>
      </c>
      <c r="AM11" s="610">
        <v>25017.413328268947</v>
      </c>
      <c r="AN11" s="610">
        <v>24863.108261397334</v>
      </c>
      <c r="AO11" s="610">
        <v>24896.027159059864</v>
      </c>
      <c r="AP11" s="610">
        <v>24517.024556702407</v>
      </c>
      <c r="AQ11" s="610">
        <v>24540.684592070746</v>
      </c>
      <c r="AR11" s="610">
        <v>23975.764352066093</v>
      </c>
      <c r="AS11" s="610">
        <v>23093.145033406628</v>
      </c>
      <c r="AT11" s="610">
        <v>22627.855108520485</v>
      </c>
      <c r="AU11" s="610">
        <v>22308.986924307879</v>
      </c>
      <c r="AV11" s="610">
        <v>21846.329192034274</v>
      </c>
      <c r="AW11" s="610">
        <v>21477.721038486161</v>
      </c>
      <c r="AX11" s="610">
        <v>21532.978390762244</v>
      </c>
      <c r="AY11" s="610">
        <v>21098.417084492932</v>
      </c>
      <c r="AZ11" s="610">
        <v>20914.494580161088</v>
      </c>
    </row>
    <row r="12" spans="1:57">
      <c r="Z12" s="103"/>
      <c r="AA12" s="611" t="b">
        <f t="shared" ref="AA12:AW12" si="3">AA10=AA11</f>
        <v>1</v>
      </c>
      <c r="AB12" s="611" t="b">
        <f t="shared" si="3"/>
        <v>1</v>
      </c>
      <c r="AC12" s="611" t="b">
        <f t="shared" si="3"/>
        <v>1</v>
      </c>
      <c r="AD12" s="611" t="b">
        <f t="shared" si="3"/>
        <v>1</v>
      </c>
      <c r="AE12" s="611" t="b">
        <f t="shared" si="3"/>
        <v>0</v>
      </c>
      <c r="AF12" s="611" t="b">
        <f t="shared" si="3"/>
        <v>1</v>
      </c>
      <c r="AG12" s="611" t="b">
        <f t="shared" si="3"/>
        <v>1</v>
      </c>
      <c r="AH12" s="611" t="b">
        <f t="shared" si="3"/>
        <v>1</v>
      </c>
      <c r="AI12" s="611" t="b">
        <f t="shared" si="3"/>
        <v>1</v>
      </c>
      <c r="AJ12" s="611" t="b">
        <f t="shared" si="3"/>
        <v>1</v>
      </c>
      <c r="AK12" s="611" t="b">
        <f t="shared" si="3"/>
        <v>1</v>
      </c>
      <c r="AL12" s="611" t="b">
        <f t="shared" si="3"/>
        <v>1</v>
      </c>
      <c r="AM12" s="611" t="b">
        <f t="shared" si="3"/>
        <v>1</v>
      </c>
      <c r="AN12" s="611" t="b">
        <f t="shared" si="3"/>
        <v>1</v>
      </c>
      <c r="AO12" s="611" t="b">
        <f t="shared" si="3"/>
        <v>1</v>
      </c>
      <c r="AP12" s="611" t="b">
        <f t="shared" si="3"/>
        <v>1</v>
      </c>
      <c r="AQ12" s="611" t="b">
        <f t="shared" si="3"/>
        <v>1</v>
      </c>
      <c r="AR12" s="611" t="b">
        <f t="shared" si="3"/>
        <v>1</v>
      </c>
      <c r="AS12" s="611" t="b">
        <f t="shared" si="3"/>
        <v>1</v>
      </c>
      <c r="AT12" s="611" t="b">
        <f t="shared" si="3"/>
        <v>1</v>
      </c>
      <c r="AU12" s="611" t="b">
        <f t="shared" si="3"/>
        <v>1</v>
      </c>
      <c r="AV12" s="611" t="b">
        <f t="shared" si="3"/>
        <v>1</v>
      </c>
      <c r="AW12" s="611" t="b">
        <f t="shared" si="3"/>
        <v>1</v>
      </c>
      <c r="AX12" s="611" t="b">
        <f>AX10=AX11</f>
        <v>1</v>
      </c>
      <c r="AY12" s="611" t="b">
        <f>AY10=AY11</f>
        <v>1</v>
      </c>
      <c r="AZ12" s="611" t="b">
        <f>AZ10=AZ11</f>
        <v>1</v>
      </c>
    </row>
    <row r="13" spans="1:57">
      <c r="Y13" s="36" t="s">
        <v>59</v>
      </c>
      <c r="Z13" s="103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2"/>
      <c r="AR13" s="612"/>
      <c r="AS13" s="612"/>
      <c r="AT13" s="612"/>
      <c r="AU13" s="612"/>
      <c r="AV13" s="612"/>
      <c r="AW13" s="612"/>
      <c r="AX13" s="612"/>
      <c r="AY13" s="612"/>
      <c r="AZ13" s="612"/>
    </row>
    <row r="14" spans="1:57">
      <c r="Y14" s="209"/>
      <c r="Z14" s="208"/>
      <c r="AA14" s="209">
        <v>1990</v>
      </c>
      <c r="AB14" s="209">
        <f t="shared" ref="AB14:AP14" si="4">AA14+1</f>
        <v>1991</v>
      </c>
      <c r="AC14" s="209">
        <f t="shared" si="4"/>
        <v>1992</v>
      </c>
      <c r="AD14" s="209">
        <f t="shared" si="4"/>
        <v>1993</v>
      </c>
      <c r="AE14" s="209">
        <f t="shared" si="4"/>
        <v>1994</v>
      </c>
      <c r="AF14" s="209">
        <f t="shared" si="4"/>
        <v>1995</v>
      </c>
      <c r="AG14" s="209">
        <f t="shared" si="4"/>
        <v>1996</v>
      </c>
      <c r="AH14" s="209">
        <f t="shared" si="4"/>
        <v>1997</v>
      </c>
      <c r="AI14" s="209">
        <f t="shared" si="4"/>
        <v>1998</v>
      </c>
      <c r="AJ14" s="209">
        <f t="shared" si="4"/>
        <v>1999</v>
      </c>
      <c r="AK14" s="209">
        <f t="shared" si="4"/>
        <v>2000</v>
      </c>
      <c r="AL14" s="209">
        <f t="shared" si="4"/>
        <v>2001</v>
      </c>
      <c r="AM14" s="209">
        <f t="shared" si="4"/>
        <v>2002</v>
      </c>
      <c r="AN14" s="209">
        <f t="shared" si="4"/>
        <v>2003</v>
      </c>
      <c r="AO14" s="209">
        <f t="shared" si="4"/>
        <v>2004</v>
      </c>
      <c r="AP14" s="209">
        <f t="shared" si="4"/>
        <v>2005</v>
      </c>
      <c r="AQ14" s="209">
        <f>AP14+1</f>
        <v>2006</v>
      </c>
      <c r="AR14" s="209">
        <f>AQ14+1</f>
        <v>2007</v>
      </c>
      <c r="AS14" s="210">
        <v>2008</v>
      </c>
      <c r="AT14" s="210">
        <v>2009</v>
      </c>
      <c r="AU14" s="210">
        <v>2010</v>
      </c>
      <c r="AV14" s="210">
        <v>2011</v>
      </c>
      <c r="AW14" s="210">
        <v>2012</v>
      </c>
      <c r="AX14" s="210">
        <v>2013</v>
      </c>
      <c r="AY14" s="210">
        <v>2014</v>
      </c>
      <c r="AZ14" s="210">
        <f>AY14+1</f>
        <v>2015</v>
      </c>
    </row>
    <row r="15" spans="1:57">
      <c r="Y15" s="28" t="s">
        <v>261</v>
      </c>
      <c r="Z15" s="237"/>
      <c r="AA15" s="237">
        <f t="shared" ref="AA15:BE15" si="5">AA6/AA$10</f>
        <v>0.20117128428666498</v>
      </c>
      <c r="AB15" s="237">
        <f t="shared" si="5"/>
        <v>0.21068457181183048</v>
      </c>
      <c r="AC15" s="237">
        <f t="shared" si="5"/>
        <v>0.21349616489015011</v>
      </c>
      <c r="AD15" s="237">
        <f t="shared" si="5"/>
        <v>0.21850935176683836</v>
      </c>
      <c r="AE15" s="237">
        <f t="shared" si="5"/>
        <v>0.21827603874676971</v>
      </c>
      <c r="AF15" s="237">
        <f t="shared" si="5"/>
        <v>0.23456281449084712</v>
      </c>
      <c r="AG15" s="237">
        <f t="shared" si="5"/>
        <v>0.2316379879216747</v>
      </c>
      <c r="AH15" s="237">
        <f t="shared" si="5"/>
        <v>0.23228238699739143</v>
      </c>
      <c r="AI15" s="237">
        <f t="shared" si="5"/>
        <v>0.23812234650342923</v>
      </c>
      <c r="AJ15" s="237">
        <f t="shared" si="5"/>
        <v>0.2978686003856767</v>
      </c>
      <c r="AK15" s="237">
        <f t="shared" si="5"/>
        <v>0.27178133860699843</v>
      </c>
      <c r="AL15" s="237">
        <f t="shared" si="5"/>
        <v>0.3092025166577157</v>
      </c>
      <c r="AM15" s="237">
        <f t="shared" si="5"/>
        <v>0.30886293323307501</v>
      </c>
      <c r="AN15" s="237">
        <f t="shared" si="5"/>
        <v>0.30012662465693984</v>
      </c>
      <c r="AO15" s="237">
        <f t="shared" si="5"/>
        <v>0.29080551484793443</v>
      </c>
      <c r="AP15" s="237">
        <f t="shared" si="5"/>
        <v>0.29528133691251951</v>
      </c>
      <c r="AQ15" s="237">
        <f t="shared" si="5"/>
        <v>0.28605736314944086</v>
      </c>
      <c r="AR15" s="237">
        <f t="shared" si="5"/>
        <v>0.29171566205648614</v>
      </c>
      <c r="AS15" s="237">
        <f t="shared" si="5"/>
        <v>0.28983526960204936</v>
      </c>
      <c r="AT15" s="237">
        <f t="shared" si="5"/>
        <v>0.28144220931653269</v>
      </c>
      <c r="AU15" s="237">
        <f t="shared" si="5"/>
        <v>0.28428236641585691</v>
      </c>
      <c r="AV15" s="237">
        <f t="shared" si="5"/>
        <v>0.28683582522568063</v>
      </c>
      <c r="AW15" s="237">
        <f t="shared" si="5"/>
        <v>0.28795547811641675</v>
      </c>
      <c r="AX15" s="237">
        <f t="shared" si="5"/>
        <v>0.28915977736392701</v>
      </c>
      <c r="AY15" s="237">
        <f t="shared" si="5"/>
        <v>0.28787604218097446</v>
      </c>
      <c r="AZ15" s="237">
        <f t="shared" ref="AZ15" si="6">AZ6/AZ$10</f>
        <v>0.28699615076883245</v>
      </c>
      <c r="BA15" s="237" t="e">
        <f t="shared" si="5"/>
        <v>#DIV/0!</v>
      </c>
      <c r="BB15" s="237" t="e">
        <f t="shared" si="5"/>
        <v>#DIV/0!</v>
      </c>
      <c r="BC15" s="237" t="e">
        <f t="shared" si="5"/>
        <v>#DIV/0!</v>
      </c>
      <c r="BD15" s="237" t="e">
        <f t="shared" si="5"/>
        <v>#DIV/0!</v>
      </c>
      <c r="BE15" s="237" t="e">
        <f t="shared" si="5"/>
        <v>#DIV/0!</v>
      </c>
    </row>
    <row r="16" spans="1:57">
      <c r="Y16" s="28" t="s">
        <v>153</v>
      </c>
      <c r="Z16" s="237"/>
      <c r="AA16" s="237">
        <f t="shared" ref="AA16:BE16" si="7">AA7/AA$10</f>
        <v>0.3216450761408548</v>
      </c>
      <c r="AB16" s="237">
        <f t="shared" si="7"/>
        <v>0.30916761322655628</v>
      </c>
      <c r="AC16" s="237">
        <f t="shared" si="7"/>
        <v>0.30666002826104805</v>
      </c>
      <c r="AD16" s="237">
        <f t="shared" si="7"/>
        <v>0.29897367285773546</v>
      </c>
      <c r="AE16" s="237">
        <f t="shared" si="7"/>
        <v>0.32053543805047929</v>
      </c>
      <c r="AF16" s="237">
        <f t="shared" si="7"/>
        <v>0.31458627841853998</v>
      </c>
      <c r="AG16" s="237">
        <f t="shared" si="7"/>
        <v>0.33415913324217172</v>
      </c>
      <c r="AH16" s="237">
        <f t="shared" si="7"/>
        <v>0.34406319297307697</v>
      </c>
      <c r="AI16" s="237">
        <f t="shared" si="7"/>
        <v>0.32077765152983362</v>
      </c>
      <c r="AJ16" s="237">
        <f t="shared" si="7"/>
        <v>0.15962862130265607</v>
      </c>
      <c r="AK16" s="237">
        <f t="shared" si="7"/>
        <v>0.23172214546367723</v>
      </c>
      <c r="AL16" s="237">
        <f t="shared" si="7"/>
        <v>0.13179048328818785</v>
      </c>
      <c r="AM16" s="237">
        <f t="shared" si="7"/>
        <v>0.12879850023560918</v>
      </c>
      <c r="AN16" s="237">
        <f t="shared" si="7"/>
        <v>0.13142365620747287</v>
      </c>
      <c r="AO16" s="237">
        <f t="shared" si="7"/>
        <v>0.14460870963789946</v>
      </c>
      <c r="AP16" s="237">
        <f t="shared" si="7"/>
        <v>0.12617574777628313</v>
      </c>
      <c r="AQ16" s="237">
        <f t="shared" si="7"/>
        <v>0.13605712421990673</v>
      </c>
      <c r="AR16" s="237">
        <f t="shared" si="7"/>
        <v>0.10693973701757502</v>
      </c>
      <c r="AS16" s="237">
        <f t="shared" si="7"/>
        <v>0.11464060289313152</v>
      </c>
      <c r="AT16" s="237">
        <f t="shared" si="7"/>
        <v>0.12273858745007248</v>
      </c>
      <c r="AU16" s="237">
        <f t="shared" si="7"/>
        <v>0.10175531358580826</v>
      </c>
      <c r="AV16" s="237">
        <f t="shared" si="7"/>
        <v>8.8412093422180663E-2</v>
      </c>
      <c r="AW16" s="237">
        <f t="shared" si="7"/>
        <v>8.0855244586611155E-2</v>
      </c>
      <c r="AX16" s="237">
        <f t="shared" si="7"/>
        <v>8.1174236658318147E-2</v>
      </c>
      <c r="AY16" s="237">
        <f t="shared" si="7"/>
        <v>8.0786586511243444E-2</v>
      </c>
      <c r="AZ16" s="237">
        <f t="shared" ref="AZ16" si="8">AZ7/AZ$10</f>
        <v>7.7065231638973705E-2</v>
      </c>
      <c r="BA16" s="237" t="e">
        <f t="shared" si="7"/>
        <v>#DIV/0!</v>
      </c>
      <c r="BB16" s="237" t="e">
        <f t="shared" si="7"/>
        <v>#DIV/0!</v>
      </c>
      <c r="BC16" s="237" t="e">
        <f t="shared" si="7"/>
        <v>#DIV/0!</v>
      </c>
      <c r="BD16" s="237" t="e">
        <f t="shared" si="7"/>
        <v>#DIV/0!</v>
      </c>
      <c r="BE16" s="237" t="e">
        <f t="shared" si="7"/>
        <v>#DIV/0!</v>
      </c>
    </row>
    <row r="17" spans="25:57">
      <c r="Y17" s="28" t="s">
        <v>1</v>
      </c>
      <c r="Z17" s="237"/>
      <c r="AA17" s="237">
        <f t="shared" ref="AA17:BE17" si="9">AA8/AA$10</f>
        <v>0.37486384002899942</v>
      </c>
      <c r="AB17" s="237">
        <f t="shared" si="9"/>
        <v>0.3743610323734517</v>
      </c>
      <c r="AC17" s="237">
        <f t="shared" si="9"/>
        <v>0.37041848814933254</v>
      </c>
      <c r="AD17" s="237">
        <f t="shared" si="9"/>
        <v>0.37178636512101648</v>
      </c>
      <c r="AE17" s="237">
        <f t="shared" si="9"/>
        <v>0.3501625953648565</v>
      </c>
      <c r="AF17" s="237">
        <f t="shared" si="9"/>
        <v>0.33541549723433345</v>
      </c>
      <c r="AG17" s="237">
        <f t="shared" si="9"/>
        <v>0.31883865530532207</v>
      </c>
      <c r="AH17" s="237">
        <f t="shared" si="9"/>
        <v>0.30800300921040236</v>
      </c>
      <c r="AI17" s="237">
        <f t="shared" si="9"/>
        <v>0.31964029847521697</v>
      </c>
      <c r="AJ17" s="237">
        <f t="shared" si="9"/>
        <v>0.39127579004062429</v>
      </c>
      <c r="AK17" s="237">
        <f t="shared" si="9"/>
        <v>0.35940667604549725</v>
      </c>
      <c r="AL17" s="237">
        <f t="shared" si="9"/>
        <v>0.40403894714182925</v>
      </c>
      <c r="AM17" s="237">
        <f t="shared" si="9"/>
        <v>0.41395478314828027</v>
      </c>
      <c r="AN17" s="237">
        <f t="shared" si="9"/>
        <v>0.41812051867653321</v>
      </c>
      <c r="AO17" s="237">
        <f t="shared" si="9"/>
        <v>0.41488169027566507</v>
      </c>
      <c r="AP17" s="237">
        <f t="shared" si="9"/>
        <v>0.42359210858760288</v>
      </c>
      <c r="AQ17" s="237">
        <f t="shared" si="9"/>
        <v>0.42744794766587241</v>
      </c>
      <c r="AR17" s="237">
        <f t="shared" si="9"/>
        <v>0.45551135912847313</v>
      </c>
      <c r="AS17" s="237">
        <f t="shared" si="9"/>
        <v>0.44559218057786348</v>
      </c>
      <c r="AT17" s="237">
        <f t="shared" si="9"/>
        <v>0.4473952498846997</v>
      </c>
      <c r="AU17" s="237">
        <f t="shared" si="9"/>
        <v>0.46819679092869704</v>
      </c>
      <c r="AV17" s="237">
        <f t="shared" si="9"/>
        <v>0.47518572824025412</v>
      </c>
      <c r="AW17" s="237">
        <f t="shared" si="9"/>
        <v>0.47982177133159959</v>
      </c>
      <c r="AX17" s="237">
        <f t="shared" si="9"/>
        <v>0.47864156313407952</v>
      </c>
      <c r="AY17" s="237">
        <f t="shared" si="9"/>
        <v>0.48306691860148471</v>
      </c>
      <c r="AZ17" s="237">
        <f t="shared" ref="AZ17" si="10">AZ8/AZ$10</f>
        <v>0.48635270183791568</v>
      </c>
      <c r="BA17" s="237" t="e">
        <f t="shared" si="9"/>
        <v>#DIV/0!</v>
      </c>
      <c r="BB17" s="237" t="e">
        <f t="shared" si="9"/>
        <v>#DIV/0!</v>
      </c>
      <c r="BC17" s="237" t="e">
        <f t="shared" si="9"/>
        <v>#DIV/0!</v>
      </c>
      <c r="BD17" s="237" t="e">
        <f t="shared" si="9"/>
        <v>#DIV/0!</v>
      </c>
      <c r="BE17" s="237" t="e">
        <f t="shared" si="9"/>
        <v>#DIV/0!</v>
      </c>
    </row>
    <row r="18" spans="25:57" ht="15" thickBot="1">
      <c r="Y18" s="29" t="s">
        <v>2</v>
      </c>
      <c r="Z18" s="238"/>
      <c r="AA18" s="238">
        <f t="shared" ref="AA18:BE18" si="11">AA9/AA$10</f>
        <v>0.10231979954348082</v>
      </c>
      <c r="AB18" s="238">
        <f t="shared" si="11"/>
        <v>0.10578678258816153</v>
      </c>
      <c r="AC18" s="238">
        <f t="shared" si="11"/>
        <v>0.10942531869946932</v>
      </c>
      <c r="AD18" s="238">
        <f t="shared" si="11"/>
        <v>0.11073061025440969</v>
      </c>
      <c r="AE18" s="238">
        <f t="shared" si="11"/>
        <v>0.11102592783789435</v>
      </c>
      <c r="AF18" s="238">
        <f t="shared" si="11"/>
        <v>0.11543540985627959</v>
      </c>
      <c r="AG18" s="238">
        <f t="shared" si="11"/>
        <v>0.11536422353083166</v>
      </c>
      <c r="AH18" s="238">
        <f t="shared" si="11"/>
        <v>0.1156514108191294</v>
      </c>
      <c r="AI18" s="238">
        <f t="shared" si="11"/>
        <v>0.12145970349152015</v>
      </c>
      <c r="AJ18" s="238">
        <f t="shared" si="11"/>
        <v>0.15122698827104275</v>
      </c>
      <c r="AK18" s="238">
        <f t="shared" si="11"/>
        <v>0.13708983988382706</v>
      </c>
      <c r="AL18" s="238">
        <f t="shared" si="11"/>
        <v>0.15496805291226728</v>
      </c>
      <c r="AM18" s="238">
        <f t="shared" si="11"/>
        <v>0.14838378338303554</v>
      </c>
      <c r="AN18" s="238">
        <f t="shared" si="11"/>
        <v>0.15032920045905404</v>
      </c>
      <c r="AO18" s="238">
        <f t="shared" si="11"/>
        <v>0.14970408523850098</v>
      </c>
      <c r="AP18" s="238">
        <f t="shared" si="11"/>
        <v>0.15495080672359443</v>
      </c>
      <c r="AQ18" s="238">
        <f t="shared" si="11"/>
        <v>0.15043756496477992</v>
      </c>
      <c r="AR18" s="238">
        <f t="shared" si="11"/>
        <v>0.14583324179746571</v>
      </c>
      <c r="AS18" s="238">
        <f t="shared" si="11"/>
        <v>0.14993194692695569</v>
      </c>
      <c r="AT18" s="238">
        <f t="shared" si="11"/>
        <v>0.14842395334869504</v>
      </c>
      <c r="AU18" s="238">
        <f t="shared" si="11"/>
        <v>0.14576552906963772</v>
      </c>
      <c r="AV18" s="238">
        <f t="shared" si="11"/>
        <v>0.14956635311188468</v>
      </c>
      <c r="AW18" s="238">
        <f t="shared" si="11"/>
        <v>0.15136750596537249</v>
      </c>
      <c r="AX18" s="238">
        <f t="shared" si="11"/>
        <v>0.15102442284367537</v>
      </c>
      <c r="AY18" s="238">
        <f t="shared" si="11"/>
        <v>0.14827045270629743</v>
      </c>
      <c r="AZ18" s="238">
        <f t="shared" ref="AZ18" si="12">AZ9/AZ$10</f>
        <v>0.14958591575427832</v>
      </c>
      <c r="BA18" s="238" t="e">
        <f t="shared" si="11"/>
        <v>#DIV/0!</v>
      </c>
      <c r="BB18" s="238" t="e">
        <f t="shared" si="11"/>
        <v>#DIV/0!</v>
      </c>
      <c r="BC18" s="238" t="e">
        <f t="shared" si="11"/>
        <v>#DIV/0!</v>
      </c>
      <c r="BD18" s="238" t="e">
        <f t="shared" si="11"/>
        <v>#DIV/0!</v>
      </c>
      <c r="BE18" s="238" t="e">
        <f t="shared" si="11"/>
        <v>#DIV/0!</v>
      </c>
    </row>
    <row r="19" spans="25:57" ht="15" thickTop="1">
      <c r="Y19" s="30" t="s">
        <v>5</v>
      </c>
      <c r="Z19" s="239"/>
      <c r="AA19" s="239">
        <f t="shared" ref="AA19:AY19" si="13">SUM(AA15:AA18)</f>
        <v>1</v>
      </c>
      <c r="AB19" s="239">
        <f t="shared" si="13"/>
        <v>1</v>
      </c>
      <c r="AC19" s="239">
        <f t="shared" si="13"/>
        <v>1</v>
      </c>
      <c r="AD19" s="239">
        <f t="shared" si="13"/>
        <v>1</v>
      </c>
      <c r="AE19" s="239">
        <f t="shared" si="13"/>
        <v>0.99999999999999978</v>
      </c>
      <c r="AF19" s="239">
        <f t="shared" si="13"/>
        <v>1</v>
      </c>
      <c r="AG19" s="239">
        <f t="shared" si="13"/>
        <v>1.0000000000000002</v>
      </c>
      <c r="AH19" s="239">
        <f t="shared" si="13"/>
        <v>1.0000000000000002</v>
      </c>
      <c r="AI19" s="239">
        <f t="shared" si="13"/>
        <v>1</v>
      </c>
      <c r="AJ19" s="239">
        <f t="shared" si="13"/>
        <v>0.99999999999999978</v>
      </c>
      <c r="AK19" s="239">
        <f t="shared" si="13"/>
        <v>1</v>
      </c>
      <c r="AL19" s="239">
        <f t="shared" si="13"/>
        <v>1</v>
      </c>
      <c r="AM19" s="239">
        <f t="shared" si="13"/>
        <v>1</v>
      </c>
      <c r="AN19" s="239">
        <f t="shared" si="13"/>
        <v>1</v>
      </c>
      <c r="AO19" s="239">
        <f t="shared" si="13"/>
        <v>1</v>
      </c>
      <c r="AP19" s="239">
        <f t="shared" si="13"/>
        <v>0.99999999999999989</v>
      </c>
      <c r="AQ19" s="239">
        <f t="shared" si="13"/>
        <v>0.99999999999999989</v>
      </c>
      <c r="AR19" s="239">
        <f t="shared" si="13"/>
        <v>1</v>
      </c>
      <c r="AS19" s="239">
        <f t="shared" si="13"/>
        <v>1.0000000000000002</v>
      </c>
      <c r="AT19" s="239">
        <f t="shared" si="13"/>
        <v>1</v>
      </c>
      <c r="AU19" s="239">
        <f t="shared" si="13"/>
        <v>0.99999999999999989</v>
      </c>
      <c r="AV19" s="239">
        <f t="shared" si="13"/>
        <v>1</v>
      </c>
      <c r="AW19" s="239">
        <f t="shared" si="13"/>
        <v>1</v>
      </c>
      <c r="AX19" s="239">
        <f t="shared" si="13"/>
        <v>1</v>
      </c>
      <c r="AY19" s="239">
        <f t="shared" si="13"/>
        <v>1</v>
      </c>
      <c r="AZ19" s="239">
        <f t="shared" ref="AZ19" si="14">SUM(AZ15:AZ18)</f>
        <v>1.0000000000000002</v>
      </c>
    </row>
    <row r="20" spans="25:57">
      <c r="Y20" s="122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6"/>
      <c r="AU20" s="486"/>
      <c r="AV20" s="486"/>
      <c r="AW20" s="486"/>
      <c r="AX20" s="486"/>
      <c r="AY20" s="486"/>
      <c r="AZ20" s="486"/>
    </row>
    <row r="21" spans="25:57">
      <c r="Y21" s="122"/>
      <c r="Z21" s="486"/>
      <c r="AA21" s="486"/>
      <c r="AB21" s="486"/>
      <c r="AC21" s="486"/>
      <c r="AD21" s="486"/>
      <c r="AE21" s="486"/>
      <c r="AF21" s="486"/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6"/>
      <c r="AU21" s="486"/>
      <c r="AV21" s="486"/>
      <c r="AW21" s="486"/>
      <c r="AX21" s="486"/>
      <c r="AY21" s="486"/>
      <c r="AZ21" s="486"/>
    </row>
    <row r="23" spans="25:57">
      <c r="Y23" s="36" t="s">
        <v>125</v>
      </c>
    </row>
    <row r="24" spans="25:57">
      <c r="Y24" s="209"/>
      <c r="Z24" s="209">
        <v>1990</v>
      </c>
      <c r="AA24" s="209">
        <v>1990</v>
      </c>
      <c r="AB24" s="209">
        <f t="shared" ref="AB24:AP24" si="15">AA24+1</f>
        <v>1991</v>
      </c>
      <c r="AC24" s="209">
        <f t="shared" si="15"/>
        <v>1992</v>
      </c>
      <c r="AD24" s="209">
        <f t="shared" si="15"/>
        <v>1993</v>
      </c>
      <c r="AE24" s="209">
        <f t="shared" si="15"/>
        <v>1994</v>
      </c>
      <c r="AF24" s="209">
        <f t="shared" si="15"/>
        <v>1995</v>
      </c>
      <c r="AG24" s="209">
        <f t="shared" si="15"/>
        <v>1996</v>
      </c>
      <c r="AH24" s="209">
        <f t="shared" si="15"/>
        <v>1997</v>
      </c>
      <c r="AI24" s="209">
        <f t="shared" si="15"/>
        <v>1998</v>
      </c>
      <c r="AJ24" s="209">
        <f t="shared" si="15"/>
        <v>1999</v>
      </c>
      <c r="AK24" s="209">
        <f t="shared" si="15"/>
        <v>2000</v>
      </c>
      <c r="AL24" s="209">
        <f t="shared" si="15"/>
        <v>2001</v>
      </c>
      <c r="AM24" s="209">
        <f t="shared" si="15"/>
        <v>2002</v>
      </c>
      <c r="AN24" s="209">
        <f t="shared" si="15"/>
        <v>2003</v>
      </c>
      <c r="AO24" s="209">
        <f t="shared" si="15"/>
        <v>2004</v>
      </c>
      <c r="AP24" s="209">
        <f t="shared" si="15"/>
        <v>2005</v>
      </c>
      <c r="AQ24" s="209">
        <f>AP24+1</f>
        <v>2006</v>
      </c>
      <c r="AR24" s="209">
        <f>AQ24+1</f>
        <v>2007</v>
      </c>
      <c r="AS24" s="210">
        <v>2008</v>
      </c>
      <c r="AT24" s="210">
        <v>2009</v>
      </c>
      <c r="AU24" s="210">
        <v>2010</v>
      </c>
      <c r="AV24" s="210">
        <v>2011</v>
      </c>
      <c r="AW24" s="210">
        <v>2012</v>
      </c>
      <c r="AX24" s="210">
        <v>2013</v>
      </c>
      <c r="AY24" s="210">
        <v>2014</v>
      </c>
      <c r="AZ24" s="210">
        <f>AY24+1</f>
        <v>2015</v>
      </c>
    </row>
    <row r="25" spans="25:57">
      <c r="Y25" s="28" t="s">
        <v>261</v>
      </c>
      <c r="Z25" s="63">
        <f>AA6</f>
        <v>6198.5712506199452</v>
      </c>
      <c r="AA25" s="44">
        <f>AA$6/$Z25-1</f>
        <v>0</v>
      </c>
      <c r="AB25" s="44">
        <f t="shared" ref="AB25:BE25" si="16">AB$6/$Z25-1</f>
        <v>3.7057752648065101E-2</v>
      </c>
      <c r="AC25" s="44">
        <f t="shared" si="16"/>
        <v>5.5640957524834889E-2</v>
      </c>
      <c r="AD25" s="44">
        <f t="shared" si="16"/>
        <v>7.6638978937923374E-2</v>
      </c>
      <c r="AE25" s="44">
        <f t="shared" si="16"/>
        <v>0.12151709067973826</v>
      </c>
      <c r="AF25" s="44">
        <f t="shared" si="16"/>
        <v>0.21661353483292012</v>
      </c>
      <c r="AG25" s="44">
        <f t="shared" si="16"/>
        <v>0.24326959466021303</v>
      </c>
      <c r="AH25" s="44">
        <f t="shared" si="16"/>
        <v>0.27659583216190287</v>
      </c>
      <c r="AI25" s="44">
        <f t="shared" si="16"/>
        <v>0.24886064495931981</v>
      </c>
      <c r="AJ25" s="44">
        <f t="shared" si="16"/>
        <v>0.26995880050877141</v>
      </c>
      <c r="AK25" s="44">
        <f t="shared" si="16"/>
        <v>0.27149354188551089</v>
      </c>
      <c r="AL25" s="44">
        <f t="shared" si="16"/>
        <v>0.27106672407517896</v>
      </c>
      <c r="AM25" s="44">
        <f t="shared" si="16"/>
        <v>0.24656979004646695</v>
      </c>
      <c r="AN25" s="44">
        <f t="shared" si="16"/>
        <v>0.2038388298314624</v>
      </c>
      <c r="AO25" s="44">
        <f t="shared" si="16"/>
        <v>0.16799528519325624</v>
      </c>
      <c r="AP25" s="44">
        <f t="shared" si="16"/>
        <v>0.1679174918730042</v>
      </c>
      <c r="AQ25" s="44">
        <f t="shared" si="16"/>
        <v>0.13252606777533882</v>
      </c>
      <c r="AR25" s="44">
        <f t="shared" si="16"/>
        <v>0.12834162720542253</v>
      </c>
      <c r="AS25" s="44">
        <f t="shared" si="16"/>
        <v>7.9798496475655067E-2</v>
      </c>
      <c r="AT25" s="44">
        <f t="shared" si="16"/>
        <v>2.7403457401488085E-2</v>
      </c>
      <c r="AU25" s="44">
        <f t="shared" si="16"/>
        <v>2.314732520794327E-2</v>
      </c>
      <c r="AV25" s="44">
        <f t="shared" si="16"/>
        <v>1.0928100781661065E-2</v>
      </c>
      <c r="AW25" s="44">
        <f t="shared" si="16"/>
        <v>-2.249521634561491E-3</v>
      </c>
      <c r="AX25" s="44">
        <f t="shared" si="16"/>
        <v>4.501035110683782E-3</v>
      </c>
      <c r="AY25" s="44">
        <f t="shared" si="16"/>
        <v>-2.0140519323736061E-2</v>
      </c>
      <c r="AZ25" s="44">
        <f t="shared" si="16"/>
        <v>-3.1651134254282121E-2</v>
      </c>
      <c r="BA25" s="44">
        <f t="shared" si="16"/>
        <v>-1</v>
      </c>
      <c r="BB25" s="44">
        <f t="shared" si="16"/>
        <v>-1</v>
      </c>
      <c r="BC25" s="44">
        <f t="shared" si="16"/>
        <v>-1</v>
      </c>
      <c r="BD25" s="44">
        <f t="shared" si="16"/>
        <v>-1</v>
      </c>
      <c r="BE25" s="44">
        <f t="shared" si="16"/>
        <v>-1</v>
      </c>
    </row>
    <row r="26" spans="25:57">
      <c r="Y26" s="28" t="s">
        <v>153</v>
      </c>
      <c r="Z26" s="63">
        <f>AA7</f>
        <v>9910.6586158148057</v>
      </c>
      <c r="AA26" s="44">
        <f>AA$7/$Z26-1</f>
        <v>0</v>
      </c>
      <c r="AB26" s="44">
        <f t="shared" ref="AB26:BE26" si="17">AB$7/$Z26-1</f>
        <v>-4.8183382339202385E-2</v>
      </c>
      <c r="AC26" s="44">
        <f t="shared" si="17"/>
        <v>-5.1641794295631316E-2</v>
      </c>
      <c r="AD26" s="44">
        <f t="shared" si="17"/>
        <v>-7.8655392758820053E-2</v>
      </c>
      <c r="AE26" s="44">
        <f t="shared" si="17"/>
        <v>3.006579309694235E-2</v>
      </c>
      <c r="AF26" s="44">
        <f t="shared" si="17"/>
        <v>2.0521917473873996E-2</v>
      </c>
      <c r="AG26" s="44">
        <f t="shared" si="17"/>
        <v>0.12175482342340915</v>
      </c>
      <c r="AH26" s="44">
        <f t="shared" si="17"/>
        <v>0.18267233594536481</v>
      </c>
      <c r="AI26" s="44">
        <f t="shared" si="17"/>
        <v>5.2221111278087484E-2</v>
      </c>
      <c r="AJ26" s="44">
        <f t="shared" si="17"/>
        <v>-0.57433812773502435</v>
      </c>
      <c r="AK26" s="44">
        <f t="shared" si="17"/>
        <v>-0.32196650718813247</v>
      </c>
      <c r="AL26" s="44">
        <f t="shared" si="17"/>
        <v>-0.66115704477051973</v>
      </c>
      <c r="AM26" s="44">
        <f t="shared" si="17"/>
        <v>-0.67487475440697886</v>
      </c>
      <c r="AN26" s="44">
        <f t="shared" si="17"/>
        <v>-0.67029430443897742</v>
      </c>
      <c r="AO26" s="44">
        <f t="shared" si="17"/>
        <v>-0.63673631570390254</v>
      </c>
      <c r="AP26" s="44">
        <f t="shared" si="17"/>
        <v>-0.68786596061788641</v>
      </c>
      <c r="AQ26" s="44">
        <f t="shared" si="17"/>
        <v>-0.66309656084239865</v>
      </c>
      <c r="AR26" s="44">
        <f t="shared" si="17"/>
        <v>-0.74129247772555817</v>
      </c>
      <c r="AS26" s="44">
        <f t="shared" si="17"/>
        <v>-0.73287223665401124</v>
      </c>
      <c r="AT26" s="44">
        <f t="shared" si="17"/>
        <v>-0.71976524661914465</v>
      </c>
      <c r="AU26" s="44">
        <f t="shared" si="17"/>
        <v>-0.77094782009318452</v>
      </c>
      <c r="AV26" s="44">
        <f t="shared" si="17"/>
        <v>-0.80511086373455409</v>
      </c>
      <c r="AW26" s="44">
        <f t="shared" si="17"/>
        <v>-0.82477588472690733</v>
      </c>
      <c r="AX26" s="44">
        <f t="shared" si="17"/>
        <v>-0.82363199544973131</v>
      </c>
      <c r="AY26" s="44">
        <f t="shared" si="17"/>
        <v>-0.82801656649470301</v>
      </c>
      <c r="AZ26" s="44">
        <f t="shared" si="17"/>
        <v>-0.83736899514829455</v>
      </c>
      <c r="BA26" s="44">
        <f t="shared" si="17"/>
        <v>-1</v>
      </c>
      <c r="BB26" s="44">
        <f t="shared" si="17"/>
        <v>-1</v>
      </c>
      <c r="BC26" s="44">
        <f t="shared" si="17"/>
        <v>-1</v>
      </c>
      <c r="BD26" s="44">
        <f t="shared" si="17"/>
        <v>-1</v>
      </c>
      <c r="BE26" s="44">
        <f t="shared" si="17"/>
        <v>-1</v>
      </c>
    </row>
    <row r="27" spans="25:57">
      <c r="Y27" s="28" t="s">
        <v>1</v>
      </c>
      <c r="Z27" s="63">
        <f>AA8</f>
        <v>11550.456765935036</v>
      </c>
      <c r="AA27" s="44">
        <f>AA$8/$Z27-1</f>
        <v>0</v>
      </c>
      <c r="AB27" s="44">
        <f t="shared" ref="AB27:BE27" si="18">AB$8/$Z27-1</f>
        <v>-1.1097935357966215E-2</v>
      </c>
      <c r="AC27" s="44">
        <f t="shared" si="18"/>
        <v>-1.7095671657496148E-2</v>
      </c>
      <c r="AD27" s="44">
        <f t="shared" si="18"/>
        <v>-1.6926548999551372E-2</v>
      </c>
      <c r="AE27" s="44">
        <f t="shared" si="18"/>
        <v>-3.4478333601713484E-2</v>
      </c>
      <c r="AF27" s="44">
        <f t="shared" si="18"/>
        <v>-6.6382372614606E-2</v>
      </c>
      <c r="AG27" s="44">
        <f t="shared" si="18"/>
        <v>-8.1627360776180158E-2</v>
      </c>
      <c r="AH27" s="44">
        <f t="shared" si="18"/>
        <v>-9.1584490686150044E-2</v>
      </c>
      <c r="AI27" s="44">
        <f t="shared" si="18"/>
        <v>-0.1003619971101567</v>
      </c>
      <c r="AJ27" s="44">
        <f t="shared" si="18"/>
        <v>-0.10475825928031168</v>
      </c>
      <c r="AK27" s="44">
        <f t="shared" si="18"/>
        <v>-9.7653986364488965E-2</v>
      </c>
      <c r="AL27" s="44">
        <f t="shared" si="18"/>
        <v>-0.10866492112658244</v>
      </c>
      <c r="AM27" s="44">
        <f t="shared" si="18"/>
        <v>-0.10340533546890263</v>
      </c>
      <c r="AN27" s="44">
        <f t="shared" si="18"/>
        <v>-9.996843130690769E-2</v>
      </c>
      <c r="AO27" s="44">
        <f t="shared" si="18"/>
        <v>-0.10575780350419128</v>
      </c>
      <c r="AP27" s="44">
        <f t="shared" si="18"/>
        <v>-0.10088247255329175</v>
      </c>
      <c r="AQ27" s="44">
        <f t="shared" si="18"/>
        <v>-9.1822472845128122E-2</v>
      </c>
      <c r="AR27" s="44">
        <f t="shared" si="18"/>
        <v>-5.4476093243094992E-2</v>
      </c>
      <c r="AS27" s="44">
        <f t="shared" si="18"/>
        <v>-0.10911533107638893</v>
      </c>
      <c r="AT27" s="44">
        <f t="shared" si="18"/>
        <v>-0.12353293936495036</v>
      </c>
      <c r="AU27" s="44">
        <f t="shared" si="18"/>
        <v>-9.5707096395017288E-2</v>
      </c>
      <c r="AV27" s="44">
        <f t="shared" si="18"/>
        <v>-0.10124213640543778</v>
      </c>
      <c r="AW27" s="44">
        <f t="shared" si="18"/>
        <v>-0.10778609351228208</v>
      </c>
      <c r="AX27" s="44">
        <f t="shared" si="18"/>
        <v>-0.10769083467908602</v>
      </c>
      <c r="AY27" s="44">
        <f t="shared" si="18"/>
        <v>-0.1176152134144749</v>
      </c>
      <c r="AZ27" s="44">
        <f t="shared" si="18"/>
        <v>-0.11935768837862448</v>
      </c>
      <c r="BA27" s="44">
        <f t="shared" si="18"/>
        <v>-1</v>
      </c>
      <c r="BB27" s="44">
        <f t="shared" si="18"/>
        <v>-1</v>
      </c>
      <c r="BC27" s="44">
        <f t="shared" si="18"/>
        <v>-1</v>
      </c>
      <c r="BD27" s="44">
        <f t="shared" si="18"/>
        <v>-1</v>
      </c>
      <c r="BE27" s="44">
        <f t="shared" si="18"/>
        <v>-1</v>
      </c>
    </row>
    <row r="28" spans="25:57" ht="15" thickBot="1">
      <c r="Y28" s="29" t="s">
        <v>2</v>
      </c>
      <c r="Z28" s="371">
        <f>AA9</f>
        <v>3152.7191868777945</v>
      </c>
      <c r="AA28" s="45">
        <f>AA$9/$Z28-1</f>
        <v>0</v>
      </c>
      <c r="AB28" s="45">
        <f t="shared" ref="AB28:BE28" si="19">AB$9/$Z28-1</f>
        <v>2.3783026608027669E-2</v>
      </c>
      <c r="AC28" s="45">
        <f t="shared" si="19"/>
        <v>6.3776230243110632E-2</v>
      </c>
      <c r="AD28" s="45">
        <f t="shared" si="19"/>
        <v>7.2689604009803066E-2</v>
      </c>
      <c r="AE28" s="45">
        <f t="shared" si="19"/>
        <v>0.12158076239940185</v>
      </c>
      <c r="AF28" s="45">
        <f t="shared" si="19"/>
        <v>0.17716905430594143</v>
      </c>
      <c r="AG28" s="45">
        <f t="shared" si="19"/>
        <v>0.21739912154896435</v>
      </c>
      <c r="AH28" s="45">
        <f t="shared" si="19"/>
        <v>0.2496672395374806</v>
      </c>
      <c r="AI28" s="45">
        <f t="shared" si="19"/>
        <v>0.2524267960691573</v>
      </c>
      <c r="AJ28" s="45">
        <f t="shared" si="19"/>
        <v>0.26765337840348002</v>
      </c>
      <c r="AK28" s="45">
        <f t="shared" si="19"/>
        <v>0.26097391405792814</v>
      </c>
      <c r="AL28" s="45">
        <f t="shared" si="19"/>
        <v>0.25248869161221932</v>
      </c>
      <c r="AM28" s="45">
        <f t="shared" si="19"/>
        <v>0.17745292874687468</v>
      </c>
      <c r="AN28" s="45">
        <f t="shared" si="19"/>
        <v>0.18553254010682729</v>
      </c>
      <c r="AO28" s="45">
        <f t="shared" si="19"/>
        <v>0.18216585461609047</v>
      </c>
      <c r="AP28" s="45">
        <f t="shared" si="19"/>
        <v>0.20497022041642032</v>
      </c>
      <c r="AQ28" s="45">
        <f t="shared" si="19"/>
        <v>0.17100211397385046</v>
      </c>
      <c r="AR28" s="45">
        <f t="shared" si="19"/>
        <v>0.10903104043863032</v>
      </c>
      <c r="AS28" s="45">
        <f t="shared" si="19"/>
        <v>9.8226638749295603E-2</v>
      </c>
      <c r="AT28" s="45">
        <f t="shared" si="19"/>
        <v>6.5275881526919655E-2</v>
      </c>
      <c r="AU28" s="45">
        <f t="shared" si="19"/>
        <v>3.1452879014504109E-2</v>
      </c>
      <c r="AV28" s="45">
        <f t="shared" si="19"/>
        <v>3.639924536702055E-2</v>
      </c>
      <c r="AW28" s="45">
        <f t="shared" si="19"/>
        <v>3.1182568034301639E-2</v>
      </c>
      <c r="AX28" s="45">
        <f>AX$9/$Z28-1</f>
        <v>3.1492321645916199E-2</v>
      </c>
      <c r="AY28" s="45">
        <f>AY$9/$Z28-1</f>
        <v>-7.754364700637506E-3</v>
      </c>
      <c r="AZ28" s="45">
        <f>AZ$9/$Z28-1</f>
        <v>-7.6776145072657842E-3</v>
      </c>
      <c r="BA28" s="45">
        <f t="shared" si="19"/>
        <v>-1</v>
      </c>
      <c r="BB28" s="45">
        <f t="shared" si="19"/>
        <v>-1</v>
      </c>
      <c r="BC28" s="45">
        <f t="shared" si="19"/>
        <v>-1</v>
      </c>
      <c r="BD28" s="45">
        <f t="shared" si="19"/>
        <v>-1</v>
      </c>
      <c r="BE28" s="45">
        <f t="shared" si="19"/>
        <v>-1</v>
      </c>
    </row>
    <row r="29" spans="25:57" ht="15" thickTop="1">
      <c r="Y29" s="30" t="s">
        <v>5</v>
      </c>
      <c r="Z29" s="163">
        <f>AA$10</f>
        <v>30812.405819247582</v>
      </c>
      <c r="AA29" s="46">
        <f>AA$10/$Z29-1</f>
        <v>0</v>
      </c>
      <c r="AB29" s="46">
        <f t="shared" ref="AB29:BE29" si="20">AB$10/$Z29-1</f>
        <v>-9.7697321378380497E-3</v>
      </c>
      <c r="AC29" s="46">
        <f t="shared" si="20"/>
        <v>-5.2999440053479452E-3</v>
      </c>
      <c r="AD29" s="46">
        <f t="shared" si="20"/>
        <v>-8.7891234186716627E-3</v>
      </c>
      <c r="AE29" s="46">
        <f t="shared" si="20"/>
        <v>3.3631702210034531E-2</v>
      </c>
      <c r="AF29" s="46">
        <f t="shared" si="20"/>
        <v>4.3420747717997976E-2</v>
      </c>
      <c r="AG29" s="46">
        <f t="shared" si="20"/>
        <v>7.9745784862057523E-2</v>
      </c>
      <c r="AH29" s="46">
        <f t="shared" si="20"/>
        <v>0.10561298422466203</v>
      </c>
      <c r="AI29" s="46">
        <f t="shared" si="20"/>
        <v>5.5066454411581311E-2</v>
      </c>
      <c r="AJ29" s="46">
        <f t="shared" si="20"/>
        <v>-0.14230891554628233</v>
      </c>
      <c r="AK29" s="46">
        <f t="shared" si="20"/>
        <v>-5.8846386972935316E-2</v>
      </c>
      <c r="AL29" s="46">
        <f t="shared" si="20"/>
        <v>-0.1730270242938946</v>
      </c>
      <c r="AM29" s="46">
        <f t="shared" si="20"/>
        <v>-0.18807335347240828</v>
      </c>
      <c r="AN29" s="46">
        <f t="shared" si="20"/>
        <v>-0.19308124113222924</v>
      </c>
      <c r="AO29" s="46">
        <f t="shared" si="20"/>
        <v>-0.19201287607642537</v>
      </c>
      <c r="AP29" s="46">
        <f t="shared" si="20"/>
        <v>-0.20431320097091021</v>
      </c>
      <c r="AQ29" s="46">
        <f t="shared" si="20"/>
        <v>-0.20354532729343311</v>
      </c>
      <c r="AR29" s="46">
        <f t="shared" si="20"/>
        <v>-0.22187950876951146</v>
      </c>
      <c r="AS29" s="46">
        <f t="shared" si="20"/>
        <v>-0.25052444236661853</v>
      </c>
      <c r="AT29" s="46">
        <f t="shared" si="20"/>
        <v>-0.26562517574055999</v>
      </c>
      <c r="AU29" s="46">
        <f t="shared" si="20"/>
        <v>-0.27597387055144762</v>
      </c>
      <c r="AV29" s="46">
        <f t="shared" si="20"/>
        <v>-0.29098917753486386</v>
      </c>
      <c r="AW29" s="46">
        <f t="shared" si="20"/>
        <v>-0.30295215620360061</v>
      </c>
      <c r="AX29" s="46">
        <f>AX$10/$Z29-1</f>
        <v>-0.30115880866039879</v>
      </c>
      <c r="AY29" s="46">
        <f>AY$10/$Z29-1</f>
        <v>-0.31526226130277091</v>
      </c>
      <c r="AZ29" s="46">
        <f>AZ$10/$Z29-1</f>
        <v>-0.3212313669094794</v>
      </c>
      <c r="BA29" s="46">
        <f t="shared" si="20"/>
        <v>-1</v>
      </c>
      <c r="BB29" s="46">
        <f t="shared" si="20"/>
        <v>-1</v>
      </c>
      <c r="BC29" s="46">
        <f t="shared" si="20"/>
        <v>-1</v>
      </c>
      <c r="BD29" s="46">
        <f t="shared" si="20"/>
        <v>-1</v>
      </c>
      <c r="BE29" s="46">
        <f t="shared" si="20"/>
        <v>-1</v>
      </c>
    </row>
    <row r="30" spans="25:57">
      <c r="Y30" s="122"/>
      <c r="Z30" s="487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</row>
    <row r="31" spans="25:57">
      <c r="Y31" s="122"/>
      <c r="Z31" s="487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</row>
    <row r="32" spans="25:57"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</row>
    <row r="33" spans="25:57">
      <c r="Y33" s="36" t="s">
        <v>126</v>
      </c>
    </row>
    <row r="34" spans="25:57">
      <c r="Y34" s="209"/>
      <c r="Z34" s="209">
        <v>2005</v>
      </c>
      <c r="AA34" s="209">
        <v>1990</v>
      </c>
      <c r="AB34" s="209">
        <f t="shared" ref="AB34:AP34" si="21">AA34+1</f>
        <v>1991</v>
      </c>
      <c r="AC34" s="209">
        <f t="shared" si="21"/>
        <v>1992</v>
      </c>
      <c r="AD34" s="209">
        <f t="shared" si="21"/>
        <v>1993</v>
      </c>
      <c r="AE34" s="209">
        <f t="shared" si="21"/>
        <v>1994</v>
      </c>
      <c r="AF34" s="209">
        <f t="shared" si="21"/>
        <v>1995</v>
      </c>
      <c r="AG34" s="209">
        <f t="shared" si="21"/>
        <v>1996</v>
      </c>
      <c r="AH34" s="209">
        <f t="shared" si="21"/>
        <v>1997</v>
      </c>
      <c r="AI34" s="209">
        <f t="shared" si="21"/>
        <v>1998</v>
      </c>
      <c r="AJ34" s="209">
        <f t="shared" si="21"/>
        <v>1999</v>
      </c>
      <c r="AK34" s="209">
        <f t="shared" si="21"/>
        <v>2000</v>
      </c>
      <c r="AL34" s="209">
        <f t="shared" si="21"/>
        <v>2001</v>
      </c>
      <c r="AM34" s="209">
        <f t="shared" si="21"/>
        <v>2002</v>
      </c>
      <c r="AN34" s="209">
        <f t="shared" si="21"/>
        <v>2003</v>
      </c>
      <c r="AO34" s="209">
        <f t="shared" si="21"/>
        <v>2004</v>
      </c>
      <c r="AP34" s="209">
        <f t="shared" si="21"/>
        <v>2005</v>
      </c>
      <c r="AQ34" s="209">
        <f>AP34+1</f>
        <v>2006</v>
      </c>
      <c r="AR34" s="209">
        <f>AQ34+1</f>
        <v>2007</v>
      </c>
      <c r="AS34" s="210">
        <v>2008</v>
      </c>
      <c r="AT34" s="210">
        <v>2009</v>
      </c>
      <c r="AU34" s="210">
        <v>2010</v>
      </c>
      <c r="AV34" s="210">
        <v>2011</v>
      </c>
      <c r="AW34" s="210">
        <v>2012</v>
      </c>
      <c r="AX34" s="210">
        <v>2013</v>
      </c>
      <c r="AY34" s="210">
        <v>2014</v>
      </c>
      <c r="AZ34" s="210">
        <f>AY34+1</f>
        <v>2015</v>
      </c>
      <c r="BA34" s="210">
        <v>2016</v>
      </c>
      <c r="BB34" s="210">
        <v>2017</v>
      </c>
      <c r="BC34" s="210">
        <v>2018</v>
      </c>
      <c r="BD34" s="210">
        <v>2019</v>
      </c>
      <c r="BE34" s="210">
        <v>2020</v>
      </c>
    </row>
    <row r="35" spans="25:57">
      <c r="Y35" s="28" t="s">
        <v>261</v>
      </c>
      <c r="Z35" s="63">
        <f>AP$6</f>
        <v>7239.4197882201579</v>
      </c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44">
        <f t="shared" ref="AP35:BE35" si="22">AP$6/$Z35-1</f>
        <v>0</v>
      </c>
      <c r="AQ35" s="44">
        <f>AQ$6/$Z35-1</f>
        <v>-3.0303017416844935E-2</v>
      </c>
      <c r="AR35" s="44">
        <f t="shared" si="22"/>
        <v>-3.3885839490350955E-2</v>
      </c>
      <c r="AS35" s="44">
        <f t="shared" si="22"/>
        <v>-7.544967517870782E-2</v>
      </c>
      <c r="AT35" s="44">
        <f t="shared" si="22"/>
        <v>-0.12031161057976114</v>
      </c>
      <c r="AU35" s="44">
        <f t="shared" si="22"/>
        <v>-0.12395581680422585</v>
      </c>
      <c r="AV35" s="44">
        <f t="shared" si="22"/>
        <v>-0.13441822062239794</v>
      </c>
      <c r="AW35" s="44">
        <f t="shared" si="22"/>
        <v>-0.14570122863274082</v>
      </c>
      <c r="AX35" s="44">
        <f t="shared" si="22"/>
        <v>-0.13992123407643065</v>
      </c>
      <c r="AY35" s="44">
        <f t="shared" si="22"/>
        <v>-0.16101994576273482</v>
      </c>
      <c r="AZ35" s="44">
        <f t="shared" si="22"/>
        <v>-0.17087562050914706</v>
      </c>
      <c r="BA35" s="44">
        <f t="shared" si="22"/>
        <v>-1</v>
      </c>
      <c r="BB35" s="44">
        <f t="shared" si="22"/>
        <v>-1</v>
      </c>
      <c r="BC35" s="44">
        <f t="shared" si="22"/>
        <v>-1</v>
      </c>
      <c r="BD35" s="44">
        <f t="shared" si="22"/>
        <v>-1</v>
      </c>
      <c r="BE35" s="44">
        <f t="shared" si="22"/>
        <v>-1</v>
      </c>
    </row>
    <row r="36" spans="25:57">
      <c r="Y36" s="28" t="s">
        <v>153</v>
      </c>
      <c r="Z36" s="63">
        <f>AP$7</f>
        <v>3093.4539066914222</v>
      </c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44">
        <f t="shared" ref="AP36:BE36" si="23">AP$7/$Z36-1</f>
        <v>0</v>
      </c>
      <c r="AQ36" s="44">
        <f t="shared" si="23"/>
        <v>7.9355009868581128E-2</v>
      </c>
      <c r="AR36" s="44">
        <f t="shared" si="23"/>
        <v>-0.17116530197549906</v>
      </c>
      <c r="AS36" s="44">
        <f t="shared" si="23"/>
        <v>-0.14418893923013743</v>
      </c>
      <c r="AT36" s="44">
        <f t="shared" si="23"/>
        <v>-0.10219739591492372</v>
      </c>
      <c r="AU36" s="44">
        <f t="shared" si="23"/>
        <v>-0.2661736593668641</v>
      </c>
      <c r="AV36" s="44">
        <f t="shared" si="23"/>
        <v>-0.37562357296487248</v>
      </c>
      <c r="AW36" s="44">
        <f t="shared" si="23"/>
        <v>-0.43862541996394122</v>
      </c>
      <c r="AX36" s="44">
        <f t="shared" si="23"/>
        <v>-0.43496068259841592</v>
      </c>
      <c r="AY36" s="44">
        <f t="shared" si="23"/>
        <v>-0.44900776010925414</v>
      </c>
      <c r="AZ36" s="44">
        <f t="shared" si="23"/>
        <v>-0.47897062052686601</v>
      </c>
      <c r="BA36" s="44">
        <f t="shared" si="23"/>
        <v>-1</v>
      </c>
      <c r="BB36" s="44">
        <f t="shared" si="23"/>
        <v>-1</v>
      </c>
      <c r="BC36" s="44">
        <f t="shared" si="23"/>
        <v>-1</v>
      </c>
      <c r="BD36" s="44">
        <f t="shared" si="23"/>
        <v>-1</v>
      </c>
      <c r="BE36" s="44">
        <f t="shared" si="23"/>
        <v>-1</v>
      </c>
    </row>
    <row r="37" spans="25:57">
      <c r="Y37" s="28" t="s">
        <v>1</v>
      </c>
      <c r="Z37" s="63">
        <f>AP$8</f>
        <v>10385.218128267612</v>
      </c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44">
        <f t="shared" ref="AP37:BE37" si="24">AP$8/$Z37-1</f>
        <v>0</v>
      </c>
      <c r="AQ37" s="44">
        <f t="shared" si="24"/>
        <v>1.0076546648903451E-2</v>
      </c>
      <c r="AR37" s="44">
        <f t="shared" si="24"/>
        <v>5.1613251764739188E-2</v>
      </c>
      <c r="AS37" s="44">
        <f t="shared" si="24"/>
        <v>-9.1565988558545142E-3</v>
      </c>
      <c r="AT37" s="44">
        <f t="shared" si="24"/>
        <v>-2.5191886622409454E-2</v>
      </c>
      <c r="AU37" s="44">
        <f t="shared" si="24"/>
        <v>5.7560619165899496E-3</v>
      </c>
      <c r="AV37" s="44">
        <f t="shared" si="24"/>
        <v>-4.000187307742209E-4</v>
      </c>
      <c r="AW37" s="44">
        <f t="shared" si="24"/>
        <v>-7.6782186402205577E-3</v>
      </c>
      <c r="AX37" s="44">
        <f t="shared" si="24"/>
        <v>-7.5722716085054875E-3</v>
      </c>
      <c r="AY37" s="44">
        <f t="shared" si="24"/>
        <v>-1.8610182040050272E-2</v>
      </c>
      <c r="AZ37" s="44">
        <f t="shared" si="24"/>
        <v>-2.054816557497019E-2</v>
      </c>
      <c r="BA37" s="44">
        <f t="shared" si="24"/>
        <v>-1</v>
      </c>
      <c r="BB37" s="44">
        <f t="shared" si="24"/>
        <v>-1</v>
      </c>
      <c r="BC37" s="44">
        <f t="shared" si="24"/>
        <v>-1</v>
      </c>
      <c r="BD37" s="44">
        <f t="shared" si="24"/>
        <v>-1</v>
      </c>
      <c r="BE37" s="44">
        <f t="shared" si="24"/>
        <v>-1</v>
      </c>
    </row>
    <row r="38" spans="25:57" ht="15" thickBot="1">
      <c r="Y38" s="29" t="s">
        <v>2</v>
      </c>
      <c r="Z38" s="371">
        <f>AP$9</f>
        <v>3798.9327335232133</v>
      </c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45">
        <f t="shared" ref="AP38:BE38" si="25">AP$9/$Z38-1</f>
        <v>0</v>
      </c>
      <c r="AQ38" s="45">
        <f t="shared" si="25"/>
        <v>-2.8189996621518776E-2</v>
      </c>
      <c r="AR38" s="45">
        <f t="shared" si="25"/>
        <v>-7.9619544410512222E-2</v>
      </c>
      <c r="AS38" s="45">
        <f t="shared" si="25"/>
        <v>-8.8586074459363395E-2</v>
      </c>
      <c r="AT38" s="45">
        <f t="shared" si="25"/>
        <v>-0.11593177700377044</v>
      </c>
      <c r="AU38" s="45">
        <f t="shared" si="25"/>
        <v>-0.1440013524499808</v>
      </c>
      <c r="AV38" s="45">
        <f t="shared" si="25"/>
        <v>-0.13989638266009929</v>
      </c>
      <c r="AW38" s="45">
        <f t="shared" si="25"/>
        <v>-0.14422568245882472</v>
      </c>
      <c r="AX38" s="45">
        <f t="shared" si="25"/>
        <v>-0.14396861916683112</v>
      </c>
      <c r="AY38" s="45">
        <f t="shared" si="25"/>
        <v>-0.17653928828510235</v>
      </c>
      <c r="AZ38" s="45">
        <f t="shared" si="25"/>
        <v>-0.17647559360446097</v>
      </c>
      <c r="BA38" s="500">
        <f t="shared" si="25"/>
        <v>-1</v>
      </c>
      <c r="BB38" s="500">
        <f t="shared" si="25"/>
        <v>-1</v>
      </c>
      <c r="BC38" s="500">
        <f t="shared" si="25"/>
        <v>-1</v>
      </c>
      <c r="BD38" s="500">
        <f t="shared" si="25"/>
        <v>-1</v>
      </c>
      <c r="BE38" s="500">
        <f t="shared" si="25"/>
        <v>-1</v>
      </c>
    </row>
    <row r="39" spans="25:57" ht="15" thickTop="1">
      <c r="Y39" s="30" t="s">
        <v>5</v>
      </c>
      <c r="Z39" s="163">
        <f>AP$10</f>
        <v>24517.024556702407</v>
      </c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46">
        <f t="shared" ref="AP39:BE39" si="26">AP$10/$Z39-1</f>
        <v>0</v>
      </c>
      <c r="AQ39" s="46">
        <f t="shared" si="26"/>
        <v>9.6504513888384658E-4</v>
      </c>
      <c r="AR39" s="46">
        <f t="shared" si="26"/>
        <v>-2.2076912448511066E-2</v>
      </c>
      <c r="AS39" s="46">
        <f t="shared" si="26"/>
        <v>-5.807717490361286E-2</v>
      </c>
      <c r="AT39" s="46">
        <f t="shared" si="26"/>
        <v>-7.7055412813765045E-2</v>
      </c>
      <c r="AU39" s="46">
        <f t="shared" si="26"/>
        <v>-9.0061403140002994E-2</v>
      </c>
      <c r="AV39" s="46">
        <f t="shared" si="26"/>
        <v>-0.10893227922056403</v>
      </c>
      <c r="AW39" s="46">
        <f t="shared" si="26"/>
        <v>-0.12396706260937251</v>
      </c>
      <c r="AX39" s="46">
        <f t="shared" si="26"/>
        <v>-0.12171322662090311</v>
      </c>
      <c r="AY39" s="46">
        <f t="shared" si="26"/>
        <v>-0.13943810613327068</v>
      </c>
      <c r="AZ39" s="46">
        <f t="shared" si="26"/>
        <v>-0.1469399342570904</v>
      </c>
      <c r="BA39" s="46">
        <f t="shared" si="26"/>
        <v>-1</v>
      </c>
      <c r="BB39" s="46">
        <f t="shared" si="26"/>
        <v>-1</v>
      </c>
      <c r="BC39" s="46">
        <f t="shared" si="26"/>
        <v>-1</v>
      </c>
      <c r="BD39" s="46">
        <f t="shared" si="26"/>
        <v>-1</v>
      </c>
      <c r="BE39" s="46">
        <f t="shared" si="26"/>
        <v>-1</v>
      </c>
    </row>
    <row r="40" spans="25:57">
      <c r="Y40" s="122"/>
      <c r="Z40" s="487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</row>
    <row r="41" spans="25:57">
      <c r="Y41" s="122"/>
      <c r="Z41" s="487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</row>
    <row r="42" spans="25:57"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</row>
    <row r="43" spans="25:57">
      <c r="Y43" s="36" t="s">
        <v>291</v>
      </c>
    </row>
    <row r="44" spans="25:57">
      <c r="Y44" s="209"/>
      <c r="Z44" s="209">
        <v>2013</v>
      </c>
      <c r="AA44" s="209">
        <v>1990</v>
      </c>
      <c r="AB44" s="209">
        <f t="shared" ref="AB44" si="27">AA44+1</f>
        <v>1991</v>
      </c>
      <c r="AC44" s="209">
        <f t="shared" ref="AC44" si="28">AB44+1</f>
        <v>1992</v>
      </c>
      <c r="AD44" s="209">
        <f t="shared" ref="AD44" si="29">AC44+1</f>
        <v>1993</v>
      </c>
      <c r="AE44" s="209">
        <f t="shared" ref="AE44" si="30">AD44+1</f>
        <v>1994</v>
      </c>
      <c r="AF44" s="209">
        <f t="shared" ref="AF44" si="31">AE44+1</f>
        <v>1995</v>
      </c>
      <c r="AG44" s="209">
        <f t="shared" ref="AG44" si="32">AF44+1</f>
        <v>1996</v>
      </c>
      <c r="AH44" s="209">
        <f t="shared" ref="AH44" si="33">AG44+1</f>
        <v>1997</v>
      </c>
      <c r="AI44" s="209">
        <f t="shared" ref="AI44" si="34">AH44+1</f>
        <v>1998</v>
      </c>
      <c r="AJ44" s="209">
        <f t="shared" ref="AJ44" si="35">AI44+1</f>
        <v>1999</v>
      </c>
      <c r="AK44" s="209">
        <f t="shared" ref="AK44" si="36">AJ44+1</f>
        <v>2000</v>
      </c>
      <c r="AL44" s="209">
        <f t="shared" ref="AL44" si="37">AK44+1</f>
        <v>2001</v>
      </c>
      <c r="AM44" s="209">
        <f t="shared" ref="AM44" si="38">AL44+1</f>
        <v>2002</v>
      </c>
      <c r="AN44" s="209">
        <f t="shared" ref="AN44" si="39">AM44+1</f>
        <v>2003</v>
      </c>
      <c r="AO44" s="209">
        <f t="shared" ref="AO44" si="40">AN44+1</f>
        <v>2004</v>
      </c>
      <c r="AP44" s="209">
        <f t="shared" ref="AP44" si="41">AO44+1</f>
        <v>2005</v>
      </c>
      <c r="AQ44" s="209">
        <f>AP44+1</f>
        <v>2006</v>
      </c>
      <c r="AR44" s="209">
        <f>AQ44+1</f>
        <v>2007</v>
      </c>
      <c r="AS44" s="210">
        <v>2008</v>
      </c>
      <c r="AT44" s="210">
        <v>2009</v>
      </c>
      <c r="AU44" s="210">
        <v>2010</v>
      </c>
      <c r="AV44" s="210">
        <v>2011</v>
      </c>
      <c r="AW44" s="210">
        <v>2012</v>
      </c>
      <c r="AX44" s="210">
        <v>2013</v>
      </c>
      <c r="AY44" s="210">
        <v>2014</v>
      </c>
      <c r="AZ44" s="210">
        <f>AY44+1</f>
        <v>2015</v>
      </c>
      <c r="BA44" s="210">
        <v>2016</v>
      </c>
      <c r="BB44" s="210">
        <v>2017</v>
      </c>
      <c r="BC44" s="210">
        <v>2018</v>
      </c>
      <c r="BD44" s="210">
        <v>2019</v>
      </c>
      <c r="BE44" s="210">
        <v>2020</v>
      </c>
    </row>
    <row r="45" spans="25:57">
      <c r="Y45" s="28" t="s">
        <v>261</v>
      </c>
      <c r="Z45" s="63">
        <f>AX$6</f>
        <v>6226.4712374550609</v>
      </c>
      <c r="AA45" s="340"/>
      <c r="AB45" s="340"/>
      <c r="AC45" s="340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0"/>
      <c r="AS45" s="340"/>
      <c r="AT45" s="340"/>
      <c r="AU45" s="340"/>
      <c r="AV45" s="340"/>
      <c r="AW45" s="340"/>
      <c r="AX45" s="44">
        <f>AX$6/$Z45-1</f>
        <v>0</v>
      </c>
      <c r="AY45" s="44">
        <f t="shared" ref="AY45:BE45" si="42">AY$6/$Z45-1</f>
        <v>-2.4531138916850104E-2</v>
      </c>
      <c r="AZ45" s="44">
        <f t="shared" si="42"/>
        <v>-3.5990176317720168E-2</v>
      </c>
      <c r="BA45" s="44">
        <f t="shared" si="42"/>
        <v>-1</v>
      </c>
      <c r="BB45" s="44">
        <f t="shared" si="42"/>
        <v>-1</v>
      </c>
      <c r="BC45" s="44">
        <f t="shared" si="42"/>
        <v>-1</v>
      </c>
      <c r="BD45" s="44">
        <f t="shared" si="42"/>
        <v>-1</v>
      </c>
      <c r="BE45" s="44">
        <f t="shared" si="42"/>
        <v>-1</v>
      </c>
    </row>
    <row r="46" spans="25:57">
      <c r="Y46" s="28" t="s">
        <v>153</v>
      </c>
      <c r="Z46" s="63">
        <f>AX$7</f>
        <v>1747.9230838501849</v>
      </c>
      <c r="AA46" s="340"/>
      <c r="AB46" s="340"/>
      <c r="AC46" s="340"/>
      <c r="AD46" s="340"/>
      <c r="AE46" s="340"/>
      <c r="AF46" s="340"/>
      <c r="AG46" s="340"/>
      <c r="AH46" s="340"/>
      <c r="AI46" s="340"/>
      <c r="AJ46" s="340"/>
      <c r="AK46" s="340"/>
      <c r="AL46" s="340"/>
      <c r="AM46" s="340"/>
      <c r="AN46" s="340"/>
      <c r="AO46" s="340"/>
      <c r="AP46" s="340"/>
      <c r="AQ46" s="340"/>
      <c r="AR46" s="340"/>
      <c r="AS46" s="340"/>
      <c r="AT46" s="340"/>
      <c r="AU46" s="340"/>
      <c r="AV46" s="340"/>
      <c r="AW46" s="340"/>
      <c r="AX46" s="44">
        <f t="shared" ref="AX46:BE46" si="43">AX$7/$Z46-1</f>
        <v>0</v>
      </c>
      <c r="AY46" s="44">
        <f t="shared" si="43"/>
        <v>-2.4860354099668358E-2</v>
      </c>
      <c r="AZ46" s="44">
        <f t="shared" si="43"/>
        <v>-7.7888275334247914E-2</v>
      </c>
      <c r="BA46" s="44">
        <f t="shared" si="43"/>
        <v>-1</v>
      </c>
      <c r="BB46" s="44">
        <f t="shared" si="43"/>
        <v>-1</v>
      </c>
      <c r="BC46" s="44">
        <f t="shared" si="43"/>
        <v>-1</v>
      </c>
      <c r="BD46" s="44">
        <f t="shared" si="43"/>
        <v>-1</v>
      </c>
      <c r="BE46" s="44">
        <f t="shared" si="43"/>
        <v>-1</v>
      </c>
    </row>
    <row r="47" spans="25:57">
      <c r="Y47" s="28" t="s">
        <v>1</v>
      </c>
      <c r="Z47" s="63">
        <f>AX$8</f>
        <v>10306.578435886795</v>
      </c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0"/>
      <c r="AL47" s="340"/>
      <c r="AM47" s="340"/>
      <c r="AN47" s="340"/>
      <c r="AO47" s="340"/>
      <c r="AP47" s="340"/>
      <c r="AQ47" s="340"/>
      <c r="AR47" s="340"/>
      <c r="AS47" s="340"/>
      <c r="AT47" s="340"/>
      <c r="AU47" s="340"/>
      <c r="AV47" s="340"/>
      <c r="AW47" s="340"/>
      <c r="AX47" s="44">
        <f t="shared" ref="AX47:BE47" si="44">AX$8/$Z47-1</f>
        <v>0</v>
      </c>
      <c r="AY47" s="44">
        <f t="shared" si="44"/>
        <v>-1.1122130222454452E-2</v>
      </c>
      <c r="AZ47" s="44">
        <f t="shared" si="44"/>
        <v>-1.3074900665558498E-2</v>
      </c>
      <c r="BA47" s="44">
        <f t="shared" si="44"/>
        <v>-1</v>
      </c>
      <c r="BB47" s="44">
        <f t="shared" si="44"/>
        <v>-1</v>
      </c>
      <c r="BC47" s="44">
        <f t="shared" si="44"/>
        <v>-1</v>
      </c>
      <c r="BD47" s="44">
        <f t="shared" si="44"/>
        <v>-1</v>
      </c>
      <c r="BE47" s="44">
        <f t="shared" si="44"/>
        <v>-1</v>
      </c>
    </row>
    <row r="48" spans="25:57" ht="15" thickBot="1">
      <c r="Y48" s="29" t="s">
        <v>2</v>
      </c>
      <c r="Z48" s="371">
        <f>AX$9</f>
        <v>3252.0056335702011</v>
      </c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45">
        <f t="shared" ref="AX48:BE48" si="45">AX$9/$Z48-1</f>
        <v>0</v>
      </c>
      <c r="AY48" s="45">
        <f t="shared" si="45"/>
        <v>-3.8048452250162179E-2</v>
      </c>
      <c r="AZ48" s="45">
        <f t="shared" si="45"/>
        <v>-3.7974045304263404E-2</v>
      </c>
      <c r="BA48" s="500">
        <f t="shared" si="45"/>
        <v>-1</v>
      </c>
      <c r="BB48" s="500">
        <f t="shared" si="45"/>
        <v>-1</v>
      </c>
      <c r="BC48" s="500">
        <f t="shared" si="45"/>
        <v>-1</v>
      </c>
      <c r="BD48" s="500">
        <f t="shared" si="45"/>
        <v>-1</v>
      </c>
      <c r="BE48" s="500">
        <f t="shared" si="45"/>
        <v>-1</v>
      </c>
    </row>
    <row r="49" spans="25:57" ht="15" thickTop="1">
      <c r="Y49" s="30" t="s">
        <v>5</v>
      </c>
      <c r="Z49" s="163">
        <f>AX$10</f>
        <v>21532.97839076224</v>
      </c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46">
        <f t="shared" ref="AX49:BE49" si="46">AX$10/$Z49-1</f>
        <v>0</v>
      </c>
      <c r="AY49" s="46">
        <f t="shared" si="46"/>
        <v>-2.0181198271008172E-2</v>
      </c>
      <c r="AZ49" s="46">
        <f t="shared" si="46"/>
        <v>-2.8722631833712708E-2</v>
      </c>
      <c r="BA49" s="46">
        <f t="shared" si="46"/>
        <v>-1</v>
      </c>
      <c r="BB49" s="46">
        <f t="shared" si="46"/>
        <v>-1</v>
      </c>
      <c r="BC49" s="46">
        <f t="shared" si="46"/>
        <v>-1</v>
      </c>
      <c r="BD49" s="46">
        <f t="shared" si="46"/>
        <v>-1</v>
      </c>
      <c r="BE49" s="46">
        <f t="shared" si="46"/>
        <v>-1</v>
      </c>
    </row>
    <row r="50" spans="25:57" s="488" customFormat="1">
      <c r="Y50" s="351"/>
      <c r="Z50" s="489"/>
      <c r="AA50" s="490"/>
      <c r="AB50" s="490"/>
      <c r="AC50" s="490"/>
      <c r="AD50" s="490"/>
      <c r="AE50" s="490"/>
      <c r="AF50" s="490"/>
      <c r="AG50" s="490"/>
      <c r="AH50" s="490"/>
      <c r="AI50" s="490"/>
      <c r="AJ50" s="490"/>
      <c r="AK50" s="490"/>
      <c r="AL50" s="490"/>
      <c r="AM50" s="490"/>
      <c r="AN50" s="490"/>
      <c r="AO50" s="490"/>
      <c r="AP50" s="490"/>
      <c r="AQ50" s="490"/>
      <c r="AR50" s="490"/>
      <c r="AS50" s="490"/>
      <c r="AT50" s="490"/>
      <c r="AU50" s="490"/>
      <c r="AV50" s="490"/>
      <c r="AW50" s="490"/>
      <c r="AX50" s="490"/>
      <c r="AY50" s="490"/>
      <c r="AZ50" s="490"/>
      <c r="BA50" s="490"/>
      <c r="BB50" s="490"/>
      <c r="BC50" s="490"/>
      <c r="BD50" s="490"/>
      <c r="BE50" s="490"/>
    </row>
    <row r="51" spans="25:57" s="488" customFormat="1">
      <c r="Y51" s="351"/>
      <c r="Z51" s="489"/>
      <c r="AA51" s="490"/>
      <c r="AB51" s="490"/>
      <c r="AC51" s="490"/>
      <c r="AD51" s="490"/>
      <c r="AE51" s="490"/>
      <c r="AF51" s="490"/>
      <c r="AG51" s="490"/>
      <c r="AH51" s="490"/>
      <c r="AI51" s="490"/>
      <c r="AJ51" s="490"/>
      <c r="AK51" s="490"/>
      <c r="AL51" s="490"/>
      <c r="AM51" s="490"/>
      <c r="AN51" s="490"/>
      <c r="AO51" s="490"/>
      <c r="AP51" s="490"/>
      <c r="AQ51" s="490"/>
      <c r="AR51" s="490"/>
      <c r="AS51" s="490"/>
      <c r="AT51" s="490"/>
      <c r="AU51" s="490"/>
      <c r="AV51" s="490"/>
      <c r="AW51" s="490"/>
      <c r="AX51" s="490"/>
      <c r="AY51" s="490"/>
      <c r="AZ51" s="490"/>
      <c r="BA51" s="490"/>
      <c r="BB51" s="490"/>
      <c r="BC51" s="490"/>
      <c r="BD51" s="490"/>
      <c r="BE51" s="490"/>
    </row>
    <row r="52" spans="25:57" s="488" customFormat="1"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  <c r="AL52" s="491"/>
      <c r="AM52" s="491"/>
      <c r="AN52" s="491"/>
      <c r="AO52" s="491"/>
      <c r="AP52" s="491"/>
    </row>
    <row r="53" spans="25:57">
      <c r="Y53" s="36" t="s">
        <v>6</v>
      </c>
    </row>
    <row r="54" spans="25:57">
      <c r="Y54" s="209"/>
      <c r="Z54" s="208"/>
      <c r="AA54" s="209">
        <v>1990</v>
      </c>
      <c r="AB54" s="209">
        <f t="shared" ref="AB54:AP54" si="47">AA54+1</f>
        <v>1991</v>
      </c>
      <c r="AC54" s="209">
        <f t="shared" si="47"/>
        <v>1992</v>
      </c>
      <c r="AD54" s="209">
        <f t="shared" si="47"/>
        <v>1993</v>
      </c>
      <c r="AE54" s="209">
        <f t="shared" si="47"/>
        <v>1994</v>
      </c>
      <c r="AF54" s="209">
        <f t="shared" si="47"/>
        <v>1995</v>
      </c>
      <c r="AG54" s="209">
        <f t="shared" si="47"/>
        <v>1996</v>
      </c>
      <c r="AH54" s="209">
        <f t="shared" si="47"/>
        <v>1997</v>
      </c>
      <c r="AI54" s="209">
        <f t="shared" si="47"/>
        <v>1998</v>
      </c>
      <c r="AJ54" s="209">
        <f t="shared" si="47"/>
        <v>1999</v>
      </c>
      <c r="AK54" s="209">
        <f t="shared" si="47"/>
        <v>2000</v>
      </c>
      <c r="AL54" s="209">
        <f t="shared" si="47"/>
        <v>2001</v>
      </c>
      <c r="AM54" s="209">
        <f t="shared" si="47"/>
        <v>2002</v>
      </c>
      <c r="AN54" s="209">
        <f t="shared" si="47"/>
        <v>2003</v>
      </c>
      <c r="AO54" s="209">
        <f t="shared" si="47"/>
        <v>2004</v>
      </c>
      <c r="AP54" s="209">
        <f t="shared" si="47"/>
        <v>2005</v>
      </c>
      <c r="AQ54" s="209">
        <f>AP54+1</f>
        <v>2006</v>
      </c>
      <c r="AR54" s="209">
        <f>AQ54+1</f>
        <v>2007</v>
      </c>
      <c r="AS54" s="210">
        <v>2008</v>
      </c>
      <c r="AT54" s="210">
        <v>2009</v>
      </c>
      <c r="AU54" s="210">
        <v>2010</v>
      </c>
      <c r="AV54" s="210">
        <v>2011</v>
      </c>
      <c r="AW54" s="210">
        <v>2012</v>
      </c>
      <c r="AX54" s="210">
        <v>2013</v>
      </c>
      <c r="AY54" s="210">
        <v>2014</v>
      </c>
      <c r="AZ54" s="210">
        <f>AY54+1</f>
        <v>2015</v>
      </c>
      <c r="BA54" s="210">
        <v>2016</v>
      </c>
      <c r="BB54" s="210">
        <v>2017</v>
      </c>
      <c r="BC54" s="210">
        <v>2018</v>
      </c>
      <c r="BD54" s="210">
        <v>2019</v>
      </c>
      <c r="BE54" s="210">
        <v>2020</v>
      </c>
    </row>
    <row r="55" spans="25:57">
      <c r="Y55" s="28" t="s">
        <v>261</v>
      </c>
      <c r="Z55" s="37"/>
      <c r="AA55" s="37"/>
      <c r="AB55" s="44">
        <f t="shared" ref="AB55:BE55" si="48">AB6/AA6-1</f>
        <v>3.7057752648065101E-2</v>
      </c>
      <c r="AC55" s="44">
        <f t="shared" si="48"/>
        <v>1.7919161039314124E-2</v>
      </c>
      <c r="AD55" s="44">
        <f t="shared" si="48"/>
        <v>1.9891253047174873E-2</v>
      </c>
      <c r="AE55" s="44">
        <f t="shared" si="48"/>
        <v>4.1683528666299763E-2</v>
      </c>
      <c r="AF55" s="44">
        <f t="shared" si="48"/>
        <v>8.4792683895298593E-2</v>
      </c>
      <c r="AG55" s="44">
        <f t="shared" si="48"/>
        <v>2.1910047080771378E-2</v>
      </c>
      <c r="AH55" s="44">
        <f t="shared" si="48"/>
        <v>2.6805318528519084E-2</v>
      </c>
      <c r="AI55" s="44">
        <f t="shared" si="48"/>
        <v>-2.1725895153216879E-2</v>
      </c>
      <c r="AJ55" s="44">
        <f t="shared" si="48"/>
        <v>1.6893922980605325E-2</v>
      </c>
      <c r="AK55" s="44">
        <f t="shared" si="48"/>
        <v>1.208496981260021E-3</v>
      </c>
      <c r="AL55" s="44">
        <f t="shared" si="48"/>
        <v>-3.3568224790125889E-4</v>
      </c>
      <c r="AM55" s="44">
        <f t="shared" si="48"/>
        <v>-1.9272736485596909E-2</v>
      </c>
      <c r="AN55" s="44">
        <f t="shared" si="48"/>
        <v>-3.4278835052959034E-2</v>
      </c>
      <c r="AO55" s="44">
        <f t="shared" si="48"/>
        <v>-2.9774371576986036E-2</v>
      </c>
      <c r="AP55" s="44">
        <f t="shared" si="48"/>
        <v>-6.6604138936332546E-5</v>
      </c>
      <c r="AQ55" s="44">
        <f t="shared" si="48"/>
        <v>-3.0303017416844935E-2</v>
      </c>
      <c r="AR55" s="44">
        <f t="shared" si="48"/>
        <v>-3.694785214203411E-3</v>
      </c>
      <c r="AS55" s="44">
        <f t="shared" si="48"/>
        <v>-4.3021660780161786E-2</v>
      </c>
      <c r="AT55" s="44">
        <f t="shared" si="48"/>
        <v>-4.8522978356775548E-2</v>
      </c>
      <c r="AU55" s="44">
        <f t="shared" si="48"/>
        <v>-4.1426103473598541E-3</v>
      </c>
      <c r="AV55" s="44">
        <f t="shared" si="48"/>
        <v>-1.1942780990800816E-2</v>
      </c>
      <c r="AW55" s="44">
        <f t="shared" si="48"/>
        <v>-1.3035172734869649E-2</v>
      </c>
      <c r="AX55" s="44">
        <f t="shared" si="48"/>
        <v>6.7657765058699582E-3</v>
      </c>
      <c r="AY55" s="44">
        <f t="shared" si="48"/>
        <v>-2.4531138916850104E-2</v>
      </c>
      <c r="AZ55" s="44">
        <f t="shared" si="48"/>
        <v>-1.174720983727362E-2</v>
      </c>
      <c r="BA55" s="44">
        <f t="shared" si="48"/>
        <v>-1</v>
      </c>
      <c r="BB55" s="44" t="e">
        <f t="shared" si="48"/>
        <v>#DIV/0!</v>
      </c>
      <c r="BC55" s="44" t="e">
        <f t="shared" si="48"/>
        <v>#DIV/0!</v>
      </c>
      <c r="BD55" s="44" t="e">
        <f t="shared" si="48"/>
        <v>#DIV/0!</v>
      </c>
      <c r="BE55" s="44" t="e">
        <f t="shared" si="48"/>
        <v>#DIV/0!</v>
      </c>
    </row>
    <row r="56" spans="25:57">
      <c r="Y56" s="28" t="s">
        <v>153</v>
      </c>
      <c r="Z56" s="37"/>
      <c r="AA56" s="37"/>
      <c r="AB56" s="44">
        <f t="shared" ref="AB56:BE56" si="49">AB7/AA7-1</f>
        <v>-4.8183382339202385E-2</v>
      </c>
      <c r="AC56" s="44">
        <f t="shared" si="49"/>
        <v>-3.6334855814226241E-3</v>
      </c>
      <c r="AD56" s="44">
        <f t="shared" si="49"/>
        <v>-2.8484594007519681E-2</v>
      </c>
      <c r="AE56" s="44">
        <f t="shared" si="49"/>
        <v>0.11800273752218593</v>
      </c>
      <c r="AF56" s="44">
        <f t="shared" si="49"/>
        <v>-9.2653068250858617E-3</v>
      </c>
      <c r="AG56" s="44">
        <f t="shared" si="49"/>
        <v>9.9197189414726106E-2</v>
      </c>
      <c r="AH56" s="44">
        <f t="shared" si="49"/>
        <v>5.4305549884818394E-2</v>
      </c>
      <c r="AI56" s="44">
        <f t="shared" si="49"/>
        <v>-0.11030208511895345</v>
      </c>
      <c r="AJ56" s="44">
        <f t="shared" si="49"/>
        <v>-0.59546347464180549</v>
      </c>
      <c r="AK56" s="44">
        <f t="shared" si="49"/>
        <v>0.59289223910049871</v>
      </c>
      <c r="AL56" s="44">
        <f t="shared" si="49"/>
        <v>-0.50025631650692182</v>
      </c>
      <c r="AM56" s="44">
        <f t="shared" si="49"/>
        <v>-4.0483974728554917E-2</v>
      </c>
      <c r="AN56" s="44">
        <f t="shared" si="49"/>
        <v>1.4088263000453294E-2</v>
      </c>
      <c r="AO56" s="44">
        <f t="shared" si="49"/>
        <v>0.10178164704729475</v>
      </c>
      <c r="AP56" s="44">
        <f t="shared" si="49"/>
        <v>-0.14075077450436213</v>
      </c>
      <c r="AQ56" s="44">
        <f t="shared" si="49"/>
        <v>7.9355009868581128E-2</v>
      </c>
      <c r="AR56" s="44">
        <f t="shared" si="49"/>
        <v>-0.23210186597881521</v>
      </c>
      <c r="AS56" s="44">
        <f t="shared" si="49"/>
        <v>3.2547337617089278E-2</v>
      </c>
      <c r="AT56" s="44">
        <f t="shared" si="49"/>
        <v>4.9066371352386229E-2</v>
      </c>
      <c r="AU56" s="265">
        <f t="shared" si="49"/>
        <v>-0.18264177749745303</v>
      </c>
      <c r="AV56" s="265">
        <f t="shared" si="49"/>
        <v>-0.1491496114783456</v>
      </c>
      <c r="AW56" s="265">
        <f t="shared" si="49"/>
        <v>-0.1009036284381124</v>
      </c>
      <c r="AX56" s="265">
        <f t="shared" si="49"/>
        <v>6.5281498234031066E-3</v>
      </c>
      <c r="AY56" s="265">
        <f t="shared" si="49"/>
        <v>-2.4860354099668358E-2</v>
      </c>
      <c r="AZ56" s="265">
        <f t="shared" si="49"/>
        <v>-5.4379822887438478E-2</v>
      </c>
      <c r="BA56" s="265">
        <f t="shared" si="49"/>
        <v>-1</v>
      </c>
      <c r="BB56" s="265" t="e">
        <f t="shared" si="49"/>
        <v>#DIV/0!</v>
      </c>
      <c r="BC56" s="265" t="e">
        <f t="shared" si="49"/>
        <v>#DIV/0!</v>
      </c>
      <c r="BD56" s="265" t="e">
        <f t="shared" si="49"/>
        <v>#DIV/0!</v>
      </c>
      <c r="BE56" s="265" t="e">
        <f t="shared" si="49"/>
        <v>#DIV/0!</v>
      </c>
    </row>
    <row r="57" spans="25:57">
      <c r="Y57" s="28" t="s">
        <v>1</v>
      </c>
      <c r="Z57" s="37"/>
      <c r="AA57" s="37"/>
      <c r="AB57" s="44">
        <f t="shared" ref="AB57:BE57" si="50">AB8/AA8-1</f>
        <v>-1.1097935357966215E-2</v>
      </c>
      <c r="AC57" s="44">
        <f t="shared" si="50"/>
        <v>-6.0650457856016304E-3</v>
      </c>
      <c r="AD57" s="44">
        <f t="shared" si="50"/>
        <v>1.7206421120352644E-4</v>
      </c>
      <c r="AE57" s="44">
        <f t="shared" si="50"/>
        <v>-1.7853991056619556E-2</v>
      </c>
      <c r="AF57" s="44">
        <f t="shared" si="50"/>
        <v>-3.3043317538284822E-2</v>
      </c>
      <c r="AG57" s="44">
        <f t="shared" si="50"/>
        <v>-1.6328942079069209E-2</v>
      </c>
      <c r="AH57" s="44">
        <f t="shared" si="50"/>
        <v>-1.0842145644044177E-2</v>
      </c>
      <c r="AI57" s="44">
        <f t="shared" si="50"/>
        <v>-9.6624356739972717E-3</v>
      </c>
      <c r="AJ57" s="44">
        <f t="shared" si="50"/>
        <v>-4.8867012687694444E-3</v>
      </c>
      <c r="AK57" s="44">
        <f t="shared" si="50"/>
        <v>7.9355916873486976E-3</v>
      </c>
      <c r="AL57" s="44">
        <f t="shared" si="50"/>
        <v>-1.2202563756813167E-2</v>
      </c>
      <c r="AM57" s="44">
        <f t="shared" si="50"/>
        <v>5.9007950908065432E-3</v>
      </c>
      <c r="AN57" s="44">
        <f t="shared" si="50"/>
        <v>3.8332864313801451E-3</v>
      </c>
      <c r="AO57" s="44">
        <f t="shared" si="50"/>
        <v>-6.4324101494463992E-3</v>
      </c>
      <c r="AP57" s="44">
        <f t="shared" si="50"/>
        <v>5.4519133295254374E-3</v>
      </c>
      <c r="AQ57" s="44">
        <f t="shared" si="50"/>
        <v>1.0076546648903451E-2</v>
      </c>
      <c r="AR57" s="44">
        <f t="shared" si="50"/>
        <v>4.1122333998983018E-2</v>
      </c>
      <c r="AS57" s="44">
        <f t="shared" si="50"/>
        <v>-5.7787262112391824E-2</v>
      </c>
      <c r="AT57" s="44">
        <f t="shared" si="50"/>
        <v>-1.6183473340024013E-2</v>
      </c>
      <c r="AU57" s="44">
        <f t="shared" si="50"/>
        <v>3.174773385068419E-2</v>
      </c>
      <c r="AV57" s="44">
        <f t="shared" si="50"/>
        <v>-6.1208486634750647E-3</v>
      </c>
      <c r="AW57" s="44">
        <f t="shared" si="50"/>
        <v>-7.281112490823527E-3</v>
      </c>
      <c r="AX57" s="44">
        <f t="shared" si="50"/>
        <v>1.0676681063070959E-4</v>
      </c>
      <c r="AY57" s="44">
        <f t="shared" si="50"/>
        <v>-1.1122130222454452E-2</v>
      </c>
      <c r="AZ57" s="44">
        <f t="shared" si="50"/>
        <v>-1.9747336883404465E-3</v>
      </c>
      <c r="BA57" s="44">
        <f t="shared" si="50"/>
        <v>-1</v>
      </c>
      <c r="BB57" s="44" t="e">
        <f t="shared" si="50"/>
        <v>#DIV/0!</v>
      </c>
      <c r="BC57" s="44" t="e">
        <f t="shared" si="50"/>
        <v>#DIV/0!</v>
      </c>
      <c r="BD57" s="44" t="e">
        <f t="shared" si="50"/>
        <v>#DIV/0!</v>
      </c>
      <c r="BE57" s="44" t="e">
        <f t="shared" si="50"/>
        <v>#DIV/0!</v>
      </c>
    </row>
    <row r="58" spans="25:57" ht="15" thickBot="1">
      <c r="Y58" s="29" t="s">
        <v>2</v>
      </c>
      <c r="Z58" s="48"/>
      <c r="AA58" s="48"/>
      <c r="AB58" s="45">
        <f t="shared" ref="AB58:BE58" si="51">AB9/AA9-1</f>
        <v>2.3783026608027669E-2</v>
      </c>
      <c r="AC58" s="45">
        <f t="shared" si="51"/>
        <v>3.9064140150464777E-2</v>
      </c>
      <c r="AD58" s="45">
        <f t="shared" si="51"/>
        <v>8.378993169132265E-3</v>
      </c>
      <c r="AE58" s="45">
        <f t="shared" si="51"/>
        <v>4.557810405436924E-2</v>
      </c>
      <c r="AF58" s="45">
        <f t="shared" si="51"/>
        <v>4.9562451292066712E-2</v>
      </c>
      <c r="AG58" s="45">
        <f t="shared" si="51"/>
        <v>3.4175267431526768E-2</v>
      </c>
      <c r="AH58" s="45">
        <f t="shared" si="51"/>
        <v>2.6505783861137999E-2</v>
      </c>
      <c r="AI58" s="45">
        <f t="shared" si="51"/>
        <v>2.2082330754691348E-3</v>
      </c>
      <c r="AJ58" s="45">
        <f t="shared" si="51"/>
        <v>1.2157662533341274E-2</v>
      </c>
      <c r="AK58" s="45">
        <f t="shared" si="51"/>
        <v>-5.2691567421719876E-3</v>
      </c>
      <c r="AL58" s="45">
        <f t="shared" si="51"/>
        <v>-6.7291022844419013E-3</v>
      </c>
      <c r="AM58" s="45">
        <f t="shared" si="51"/>
        <v>-5.9909333607441662E-2</v>
      </c>
      <c r="AN58" s="45">
        <f t="shared" si="51"/>
        <v>6.8619400085498938E-3</v>
      </c>
      <c r="AO58" s="45">
        <f t="shared" si="51"/>
        <v>-2.8398085896768066E-3</v>
      </c>
      <c r="AP58" s="45">
        <f t="shared" si="51"/>
        <v>1.9290326912491995E-2</v>
      </c>
      <c r="AQ58" s="45">
        <f t="shared" si="51"/>
        <v>-2.8189996621518776E-2</v>
      </c>
      <c r="AR58" s="45">
        <f t="shared" si="51"/>
        <v>-5.2921401930623668E-2</v>
      </c>
      <c r="AS58" s="45">
        <f t="shared" si="51"/>
        <v>-9.7421995375904791E-3</v>
      </c>
      <c r="AT58" s="45">
        <f t="shared" si="51"/>
        <v>-3.000360404652147E-2</v>
      </c>
      <c r="AU58" s="45">
        <f t="shared" si="51"/>
        <v>-3.1750463048065058E-2</v>
      </c>
      <c r="AV58" s="45">
        <f t="shared" si="51"/>
        <v>4.7955330322431156E-3</v>
      </c>
      <c r="AW58" s="45">
        <f t="shared" si="51"/>
        <v>-5.0334630751989184E-3</v>
      </c>
      <c r="AX58" s="45">
        <f t="shared" si="51"/>
        <v>3.0038678039812083E-4</v>
      </c>
      <c r="AY58" s="45">
        <f t="shared" si="51"/>
        <v>-3.8048452250162179E-2</v>
      </c>
      <c r="AZ58" s="45">
        <f t="shared" si="51"/>
        <v>7.7349993430342323E-5</v>
      </c>
      <c r="BA58" s="500">
        <f t="shared" si="51"/>
        <v>-1</v>
      </c>
      <c r="BB58" s="500" t="e">
        <f t="shared" si="51"/>
        <v>#DIV/0!</v>
      </c>
      <c r="BC58" s="500" t="e">
        <f t="shared" si="51"/>
        <v>#DIV/0!</v>
      </c>
      <c r="BD58" s="500" t="e">
        <f t="shared" si="51"/>
        <v>#DIV/0!</v>
      </c>
      <c r="BE58" s="500" t="e">
        <f t="shared" si="51"/>
        <v>#DIV/0!</v>
      </c>
    </row>
    <row r="59" spans="25:57" ht="15" thickTop="1">
      <c r="Y59" s="30" t="s">
        <v>5</v>
      </c>
      <c r="Z59" s="49"/>
      <c r="AA59" s="49"/>
      <c r="AB59" s="46">
        <f t="shared" ref="AB59:BE59" si="52">AB10/AA10-1</f>
        <v>-9.7697321378380497E-3</v>
      </c>
      <c r="AC59" s="46">
        <f t="shared" si="52"/>
        <v>4.5138876052941423E-3</v>
      </c>
      <c r="AD59" s="46">
        <f t="shared" si="52"/>
        <v>-3.5077704000274768E-3</v>
      </c>
      <c r="AE59" s="46">
        <f t="shared" si="52"/>
        <v>4.2796973510838665E-2</v>
      </c>
      <c r="AF59" s="46">
        <f t="shared" si="52"/>
        <v>9.4705352854727032E-3</v>
      </c>
      <c r="AG59" s="46">
        <f t="shared" si="52"/>
        <v>3.4813412732594973E-2</v>
      </c>
      <c r="AH59" s="46">
        <f t="shared" si="52"/>
        <v>2.3956749565740898E-2</v>
      </c>
      <c r="AI59" s="46">
        <f t="shared" si="52"/>
        <v>-4.5718104376756941E-2</v>
      </c>
      <c r="AJ59" s="46">
        <f t="shared" si="52"/>
        <v>-0.18707387495126204</v>
      </c>
      <c r="AK59" s="46">
        <f t="shared" si="52"/>
        <v>9.7310710215095853E-2</v>
      </c>
      <c r="AL59" s="46">
        <f t="shared" si="52"/>
        <v>-0.12131987354722706</v>
      </c>
      <c r="AM59" s="46">
        <f t="shared" si="52"/>
        <v>-1.8194462963758151E-2</v>
      </c>
      <c r="AN59" s="46">
        <f t="shared" si="52"/>
        <v>-6.1679065236230901E-3</v>
      </c>
      <c r="AO59" s="46">
        <f t="shared" si="52"/>
        <v>1.3240057243220082E-3</v>
      </c>
      <c r="AP59" s="46">
        <f t="shared" si="52"/>
        <v>-1.5223416970749026E-2</v>
      </c>
      <c r="AQ59" s="46">
        <f t="shared" si="52"/>
        <v>9.6504513888384658E-4</v>
      </c>
      <c r="AR59" s="46">
        <f t="shared" si="52"/>
        <v>-2.3019742496800055E-2</v>
      </c>
      <c r="AS59" s="46">
        <f t="shared" si="52"/>
        <v>-3.6812979377794264E-2</v>
      </c>
      <c r="AT59" s="46">
        <f t="shared" si="52"/>
        <v>-2.0148400064739946E-2</v>
      </c>
      <c r="AU59" s="46">
        <f t="shared" si="52"/>
        <v>-1.4091843114751978E-2</v>
      </c>
      <c r="AV59" s="46">
        <f t="shared" si="52"/>
        <v>-2.0738625821215217E-2</v>
      </c>
      <c r="AW59" s="46">
        <f t="shared" si="52"/>
        <v>-1.687277300950496E-2</v>
      </c>
      <c r="AX59" s="46">
        <f t="shared" si="52"/>
        <v>2.5727753972157874E-3</v>
      </c>
      <c r="AY59" s="46">
        <f t="shared" si="52"/>
        <v>-2.0181198271008172E-2</v>
      </c>
      <c r="AZ59" s="46">
        <f t="shared" si="52"/>
        <v>-8.7173603401284883E-3</v>
      </c>
      <c r="BA59" s="46">
        <f t="shared" si="52"/>
        <v>-1</v>
      </c>
      <c r="BB59" s="46" t="e">
        <f t="shared" si="52"/>
        <v>#DIV/0!</v>
      </c>
      <c r="BC59" s="46" t="e">
        <f t="shared" si="52"/>
        <v>#DIV/0!</v>
      </c>
      <c r="BD59" s="46" t="e">
        <f t="shared" si="52"/>
        <v>#DIV/0!</v>
      </c>
      <c r="BE59" s="46" t="e">
        <f t="shared" si="52"/>
        <v>#DIV/0!</v>
      </c>
    </row>
    <row r="64" spans="25:57">
      <c r="Y64" s="36" t="s">
        <v>191</v>
      </c>
    </row>
    <row r="65" spans="25:57" ht="30.75" customHeight="1">
      <c r="Y65" s="209"/>
      <c r="Z65" s="208"/>
      <c r="AA65" s="209">
        <v>1990</v>
      </c>
      <c r="AB65" s="209">
        <f t="shared" ref="AB65:AP65" si="53">AA65+1</f>
        <v>1991</v>
      </c>
      <c r="AC65" s="209">
        <f t="shared" si="53"/>
        <v>1992</v>
      </c>
      <c r="AD65" s="209">
        <f t="shared" si="53"/>
        <v>1993</v>
      </c>
      <c r="AE65" s="209">
        <f t="shared" si="53"/>
        <v>1994</v>
      </c>
      <c r="AF65" s="209">
        <f t="shared" si="53"/>
        <v>1995</v>
      </c>
      <c r="AG65" s="209">
        <f t="shared" si="53"/>
        <v>1996</v>
      </c>
      <c r="AH65" s="209">
        <f t="shared" si="53"/>
        <v>1997</v>
      </c>
      <c r="AI65" s="209">
        <f t="shared" si="53"/>
        <v>1998</v>
      </c>
      <c r="AJ65" s="209">
        <f t="shared" si="53"/>
        <v>1999</v>
      </c>
      <c r="AK65" s="209">
        <f t="shared" si="53"/>
        <v>2000</v>
      </c>
      <c r="AL65" s="209">
        <f t="shared" si="53"/>
        <v>2001</v>
      </c>
      <c r="AM65" s="209">
        <f t="shared" si="53"/>
        <v>2002</v>
      </c>
      <c r="AN65" s="209">
        <f t="shared" si="53"/>
        <v>2003</v>
      </c>
      <c r="AO65" s="209">
        <f t="shared" si="53"/>
        <v>2004</v>
      </c>
      <c r="AP65" s="209">
        <f t="shared" si="53"/>
        <v>2005</v>
      </c>
      <c r="AQ65" s="209">
        <f>AP65+1</f>
        <v>2006</v>
      </c>
      <c r="AR65" s="209">
        <f>AQ65+1</f>
        <v>2007</v>
      </c>
      <c r="AS65" s="210">
        <v>2008</v>
      </c>
      <c r="AT65" s="210">
        <v>2009</v>
      </c>
      <c r="AU65" s="210">
        <v>2010</v>
      </c>
      <c r="AV65" s="210">
        <v>2011</v>
      </c>
      <c r="AW65" s="210">
        <v>2012</v>
      </c>
      <c r="AX65" s="210">
        <v>2013</v>
      </c>
      <c r="AY65" s="210">
        <v>2014</v>
      </c>
      <c r="AZ65" s="210" t="s">
        <v>276</v>
      </c>
      <c r="BA65" s="210" t="s">
        <v>78</v>
      </c>
      <c r="BB65" s="210" t="s">
        <v>79</v>
      </c>
      <c r="BC65" s="210" t="s">
        <v>80</v>
      </c>
      <c r="BD65" s="210" t="s">
        <v>81</v>
      </c>
      <c r="BE65" s="210" t="s">
        <v>82</v>
      </c>
    </row>
    <row r="66" spans="25:57">
      <c r="Y66" s="28" t="s">
        <v>261</v>
      </c>
      <c r="Z66" s="40"/>
      <c r="AA66" s="40">
        <f t="shared" ref="AA66:BE66" si="54">AA6/298</f>
        <v>20.800574666509885</v>
      </c>
      <c r="AB66" s="40">
        <f t="shared" si="54"/>
        <v>21.571397217439017</v>
      </c>
      <c r="AC66" s="40">
        <f t="shared" si="54"/>
        <v>21.957938558021318</v>
      </c>
      <c r="AD66" s="40">
        <f t="shared" si="54"/>
        <v>22.394709470273238</v>
      </c>
      <c r="AE66" s="40">
        <f t="shared" si="54"/>
        <v>23.32819998445083</v>
      </c>
      <c r="AF66" s="40">
        <f t="shared" si="54"/>
        <v>25.306260671578681</v>
      </c>
      <c r="AG66" s="40">
        <f t="shared" si="54"/>
        <v>25.860722034331239</v>
      </c>
      <c r="AH66" s="40">
        <f t="shared" si="54"/>
        <v>26.553926925838979</v>
      </c>
      <c r="AI66" s="40">
        <f t="shared" si="54"/>
        <v>25.977019093542019</v>
      </c>
      <c r="AJ66" s="40">
        <f t="shared" si="54"/>
        <v>26.415872853374033</v>
      </c>
      <c r="AK66" s="40">
        <f t="shared" si="54"/>
        <v>26.447796355974681</v>
      </c>
      <c r="AL66" s="40">
        <f t="shared" si="54"/>
        <v>26.438918300241873</v>
      </c>
      <c r="AM66" s="40">
        <f t="shared" si="54"/>
        <v>25.929367994877087</v>
      </c>
      <c r="AN66" s="40">
        <f t="shared" si="54"/>
        <v>25.04053946635322</v>
      </c>
      <c r="AO66" s="40">
        <f t="shared" si="54"/>
        <v>24.294973139793836</v>
      </c>
      <c r="AP66" s="40">
        <f t="shared" si="54"/>
        <v>24.293354994027375</v>
      </c>
      <c r="AQ66" s="40">
        <f t="shared" si="54"/>
        <v>23.557193034529767</v>
      </c>
      <c r="AR66" s="40">
        <f t="shared" si="54"/>
        <v>23.470154266017648</v>
      </c>
      <c r="AS66" s="40">
        <f t="shared" si="54"/>
        <v>22.460429250726971</v>
      </c>
      <c r="AT66" s="40">
        <f t="shared" si="54"/>
        <v>21.370582328310057</v>
      </c>
      <c r="AU66" s="40">
        <f t="shared" si="54"/>
        <v>21.282052332827693</v>
      </c>
      <c r="AV66" s="40">
        <f t="shared" si="54"/>
        <v>21.027885442781972</v>
      </c>
      <c r="AW66" s="40">
        <f t="shared" si="54"/>
        <v>20.753783323786259</v>
      </c>
      <c r="AX66" s="40">
        <f t="shared" si="54"/>
        <v>20.894198783406246</v>
      </c>
      <c r="AY66" s="40">
        <f t="shared" si="54"/>
        <v>20.381640290494225</v>
      </c>
      <c r="AZ66" s="40">
        <f t="shared" ref="AZ66" si="55">AZ6/298</f>
        <v>20.142212885173961</v>
      </c>
      <c r="BA66" s="40">
        <f t="shared" si="54"/>
        <v>0</v>
      </c>
      <c r="BB66" s="40">
        <f t="shared" si="54"/>
        <v>0</v>
      </c>
      <c r="BC66" s="40">
        <f t="shared" si="54"/>
        <v>0</v>
      </c>
      <c r="BD66" s="40">
        <f t="shared" si="54"/>
        <v>0</v>
      </c>
      <c r="BE66" s="40">
        <f t="shared" si="54"/>
        <v>0</v>
      </c>
    </row>
    <row r="67" spans="25:57">
      <c r="Y67" s="28" t="s">
        <v>153</v>
      </c>
      <c r="Z67" s="40"/>
      <c r="AA67" s="40">
        <f t="shared" ref="AA67:BE67" si="56">AA7/298</f>
        <v>33.257243677230889</v>
      </c>
      <c r="AB67" s="40">
        <f t="shared" si="56"/>
        <v>31.654797189582855</v>
      </c>
      <c r="AC67" s="40">
        <f t="shared" si="56"/>
        <v>31.539779940411648</v>
      </c>
      <c r="AD67" s="40">
        <f t="shared" si="56"/>
        <v>30.641382113722511</v>
      </c>
      <c r="AE67" s="40">
        <f t="shared" si="56"/>
        <v>34.257149084605111</v>
      </c>
      <c r="AF67" s="40">
        <f t="shared" si="56"/>
        <v>33.93974608738354</v>
      </c>
      <c r="AG67" s="40">
        <f t="shared" si="56"/>
        <v>37.30647350870143</v>
      </c>
      <c r="AH67" s="40">
        <f t="shared" si="56"/>
        <v>39.332422066854875</v>
      </c>
      <c r="AI67" s="40">
        <f t="shared" si="56"/>
        <v>34.993973900102041</v>
      </c>
      <c r="AJ67" s="40">
        <f t="shared" si="56"/>
        <v>14.156340610022626</v>
      </c>
      <c r="AK67" s="40">
        <f t="shared" si="56"/>
        <v>22.54952509176826</v>
      </c>
      <c r="AL67" s="40">
        <f t="shared" si="56"/>
        <v>11.268982730379864</v>
      </c>
      <c r="AM67" s="40">
        <f t="shared" si="56"/>
        <v>10.812769518306643</v>
      </c>
      <c r="AN67" s="40">
        <f t="shared" si="56"/>
        <v>10.965102659043833</v>
      </c>
      <c r="AO67" s="40">
        <f t="shared" si="56"/>
        <v>12.081148867723984</v>
      </c>
      <c r="AP67" s="40">
        <f t="shared" si="56"/>
        <v>10.380717807689336</v>
      </c>
      <c r="AQ67" s="40">
        <f t="shared" si="56"/>
        <v>11.204479771761481</v>
      </c>
      <c r="AR67" s="40">
        <f t="shared" si="56"/>
        <v>8.6038991094137511</v>
      </c>
      <c r="AS67" s="40">
        <f t="shared" si="56"/>
        <v>8.883933118551214</v>
      </c>
      <c r="AT67" s="40">
        <f t="shared" si="56"/>
        <v>9.3198354800158096</v>
      </c>
      <c r="AU67" s="40">
        <f t="shared" si="56"/>
        <v>7.617644161961894</v>
      </c>
      <c r="AV67" s="40">
        <f t="shared" si="56"/>
        <v>6.4814754948249895</v>
      </c>
      <c r="AW67" s="40">
        <f t="shared" si="56"/>
        <v>5.8274710997644377</v>
      </c>
      <c r="AX67" s="40">
        <f t="shared" si="56"/>
        <v>5.8655137041952514</v>
      </c>
      <c r="AY67" s="40">
        <f t="shared" si="56"/>
        <v>5.7196949565324999</v>
      </c>
      <c r="AZ67" s="40">
        <f t="shared" ref="AZ67" si="57">AZ7/298</f>
        <v>5.4086589578260869</v>
      </c>
      <c r="BA67" s="40">
        <f t="shared" si="56"/>
        <v>0</v>
      </c>
      <c r="BB67" s="40">
        <f t="shared" si="56"/>
        <v>0</v>
      </c>
      <c r="BC67" s="40">
        <f t="shared" si="56"/>
        <v>0</v>
      </c>
      <c r="BD67" s="40">
        <f t="shared" si="56"/>
        <v>0</v>
      </c>
      <c r="BE67" s="40">
        <f t="shared" si="56"/>
        <v>0</v>
      </c>
    </row>
    <row r="68" spans="25:57">
      <c r="Y68" s="28" t="s">
        <v>1</v>
      </c>
      <c r="Z68" s="40"/>
      <c r="AA68" s="40">
        <f t="shared" ref="AA68:BE68" si="58">AA8/298</f>
        <v>38.759922033339045</v>
      </c>
      <c r="AB68" s="40">
        <f t="shared" si="58"/>
        <v>38.329766924133239</v>
      </c>
      <c r="AC68" s="40">
        <f t="shared" si="58"/>
        <v>38.097295132786932</v>
      </c>
      <c r="AD68" s="40">
        <f t="shared" si="58"/>
        <v>38.103850313822939</v>
      </c>
      <c r="AE68" s="40">
        <f t="shared" si="58"/>
        <v>37.423544511097177</v>
      </c>
      <c r="AF68" s="40">
        <f t="shared" si="58"/>
        <v>36.186946446408854</v>
      </c>
      <c r="AG68" s="40">
        <f t="shared" si="58"/>
        <v>35.596051893867063</v>
      </c>
      <c r="AH68" s="40">
        <f t="shared" si="58"/>
        <v>35.210114314880805</v>
      </c>
      <c r="AI68" s="40">
        <f t="shared" si="58"/>
        <v>34.869898850239174</v>
      </c>
      <c r="AJ68" s="40">
        <f t="shared" si="58"/>
        <v>34.699500071285847</v>
      </c>
      <c r="AK68" s="40">
        <f t="shared" si="58"/>
        <v>34.974861135606702</v>
      </c>
      <c r="AL68" s="40">
        <f t="shared" si="58"/>
        <v>34.548078162713772</v>
      </c>
      <c r="AM68" s="40">
        <f t="shared" si="58"/>
        <v>34.751939292733113</v>
      </c>
      <c r="AN68" s="40">
        <f t="shared" si="58"/>
        <v>34.885153430088096</v>
      </c>
      <c r="AO68" s="40">
        <f t="shared" si="58"/>
        <v>34.660757815099402</v>
      </c>
      <c r="AP68" s="40">
        <f t="shared" si="58"/>
        <v>34.849725262642991</v>
      </c>
      <c r="AQ68" s="40">
        <f t="shared" si="58"/>
        <v>35.20089014495349</v>
      </c>
      <c r="AR68" s="40">
        <f t="shared" si="58"/>
        <v>36.648432906555776</v>
      </c>
      <c r="AS68" s="40">
        <f t="shared" si="58"/>
        <v>34.530620308176232</v>
      </c>
      <c r="AT68" s="40">
        <f t="shared" si="58"/>
        <v>33.971794935004368</v>
      </c>
      <c r="AU68" s="40">
        <f t="shared" si="58"/>
        <v>35.050322439030914</v>
      </c>
      <c r="AV68" s="40">
        <f t="shared" si="58"/>
        <v>34.835784719775603</v>
      </c>
      <c r="AW68" s="40">
        <f t="shared" si="58"/>
        <v>34.582141452524802</v>
      </c>
      <c r="AX68" s="40">
        <f t="shared" si="58"/>
        <v>34.585833677472465</v>
      </c>
      <c r="AY68" s="40">
        <f t="shared" si="58"/>
        <v>34.201165531459466</v>
      </c>
      <c r="AZ68" s="40">
        <f t="shared" ref="AZ68" si="59">AZ8/298</f>
        <v>34.133627337703984</v>
      </c>
      <c r="BA68" s="40">
        <f t="shared" si="58"/>
        <v>0</v>
      </c>
      <c r="BB68" s="40">
        <f t="shared" si="58"/>
        <v>0</v>
      </c>
      <c r="BC68" s="40">
        <f t="shared" si="58"/>
        <v>0</v>
      </c>
      <c r="BD68" s="40">
        <f t="shared" si="58"/>
        <v>0</v>
      </c>
      <c r="BE68" s="40">
        <f t="shared" si="58"/>
        <v>0</v>
      </c>
    </row>
    <row r="69" spans="25:57" ht="15" thickBot="1">
      <c r="Y69" s="29" t="s">
        <v>2</v>
      </c>
      <c r="Z69" s="41"/>
      <c r="AA69" s="41">
        <f t="shared" ref="AA69:BE69" si="60">AA9/298</f>
        <v>10.579594586838237</v>
      </c>
      <c r="AB69" s="41">
        <f t="shared" si="60"/>
        <v>10.831209366399156</v>
      </c>
      <c r="AC69" s="41">
        <f t="shared" si="60"/>
        <v>11.2543212470872</v>
      </c>
      <c r="AD69" s="41">
        <f t="shared" si="60"/>
        <v>11.348621127939763</v>
      </c>
      <c r="AE69" s="41">
        <f t="shared" si="60"/>
        <v>11.865869762582616</v>
      </c>
      <c r="AF69" s="41">
        <f t="shared" si="60"/>
        <v>12.453971354728624</v>
      </c>
      <c r="AG69" s="41">
        <f t="shared" si="60"/>
        <v>12.879589156361048</v>
      </c>
      <c r="AH69" s="41">
        <f t="shared" si="60"/>
        <v>13.220972762759811</v>
      </c>
      <c r="AI69" s="41">
        <f t="shared" si="60"/>
        <v>13.250167752104414</v>
      </c>
      <c r="AJ69" s="41">
        <f t="shared" si="60"/>
        <v>13.41125882014466</v>
      </c>
      <c r="AK69" s="41">
        <f t="shared" si="60"/>
        <v>13.340592795311482</v>
      </c>
      <c r="AL69" s="41">
        <f t="shared" si="60"/>
        <v>13.250822581856742</v>
      </c>
      <c r="AM69" s="41">
        <f t="shared" si="60"/>
        <v>12.456974631227265</v>
      </c>
      <c r="AN69" s="41">
        <f t="shared" si="60"/>
        <v>12.542453643834774</v>
      </c>
      <c r="AO69" s="41">
        <f t="shared" si="60"/>
        <v>12.506835476241388</v>
      </c>
      <c r="AP69" s="41">
        <f t="shared" si="60"/>
        <v>12.748096421218836</v>
      </c>
      <c r="AQ69" s="41">
        <f t="shared" si="60"/>
        <v>12.388727626173882</v>
      </c>
      <c r="AR69" s="41">
        <f t="shared" si="60"/>
        <v>11.733098792060112</v>
      </c>
      <c r="AS69" s="41">
        <f t="shared" si="60"/>
        <v>11.618792602433601</v>
      </c>
      <c r="AT69" s="41">
        <f t="shared" si="60"/>
        <v>11.27018694969153</v>
      </c>
      <c r="AU69" s="41">
        <f t="shared" si="60"/>
        <v>10.912353295400564</v>
      </c>
      <c r="AV69" s="41">
        <f t="shared" si="60"/>
        <v>10.964683846088164</v>
      </c>
      <c r="AW69" s="41">
        <f t="shared" si="60"/>
        <v>10.909493514817649</v>
      </c>
      <c r="AX69" s="41">
        <f t="shared" si="60"/>
        <v>10.912770582450339</v>
      </c>
      <c r="AY69" s="41">
        <f t="shared" si="60"/>
        <v>10.497556552027003</v>
      </c>
      <c r="AZ69" s="41">
        <f t="shared" ref="AZ69" si="61">AZ9/298</f>
        <v>10.498368537957337</v>
      </c>
      <c r="BA69" s="41">
        <f t="shared" si="60"/>
        <v>0</v>
      </c>
      <c r="BB69" s="41">
        <f t="shared" si="60"/>
        <v>0</v>
      </c>
      <c r="BC69" s="41">
        <f t="shared" si="60"/>
        <v>0</v>
      </c>
      <c r="BD69" s="41">
        <f t="shared" si="60"/>
        <v>0</v>
      </c>
      <c r="BE69" s="41">
        <f t="shared" si="60"/>
        <v>0</v>
      </c>
    </row>
    <row r="70" spans="25:57" ht="15" thickTop="1">
      <c r="Y70" s="30" t="s">
        <v>5</v>
      </c>
      <c r="Z70" s="42"/>
      <c r="AA70" s="42">
        <f t="shared" ref="AA70:BE70" si="62">AA10/298</f>
        <v>103.39733496391806</v>
      </c>
      <c r="AB70" s="42">
        <f t="shared" si="62"/>
        <v>102.38717069755427</v>
      </c>
      <c r="AC70" s="42">
        <f t="shared" si="62"/>
        <v>102.84933487830709</v>
      </c>
      <c r="AD70" s="42">
        <f t="shared" si="62"/>
        <v>102.48856302575845</v>
      </c>
      <c r="AE70" s="42">
        <f t="shared" si="62"/>
        <v>106.87476334273575</v>
      </c>
      <c r="AF70" s="42">
        <f t="shared" si="62"/>
        <v>107.88692456009969</v>
      </c>
      <c r="AG70" s="42">
        <f t="shared" si="62"/>
        <v>111.64283659326077</v>
      </c>
      <c r="AH70" s="42">
        <f t="shared" si="62"/>
        <v>114.31743607033444</v>
      </c>
      <c r="AI70" s="42">
        <f t="shared" si="62"/>
        <v>109.09105959598764</v>
      </c>
      <c r="AJ70" s="42">
        <f t="shared" si="62"/>
        <v>88.682972354827186</v>
      </c>
      <c r="AK70" s="42">
        <f t="shared" si="62"/>
        <v>97.312775378661129</v>
      </c>
      <c r="AL70" s="42">
        <f t="shared" si="62"/>
        <v>85.506801775192244</v>
      </c>
      <c r="AM70" s="42">
        <f t="shared" si="62"/>
        <v>83.951051437144102</v>
      </c>
      <c r="AN70" s="42">
        <f t="shared" si="62"/>
        <v>83.433249199319931</v>
      </c>
      <c r="AO70" s="42">
        <f t="shared" si="62"/>
        <v>83.543715298858615</v>
      </c>
      <c r="AP70" s="42">
        <f t="shared" si="62"/>
        <v>82.271894485578542</v>
      </c>
      <c r="AQ70" s="42">
        <f t="shared" si="62"/>
        <v>82.351290577418624</v>
      </c>
      <c r="AR70" s="42">
        <f t="shared" si="62"/>
        <v>80.455585074047292</v>
      </c>
      <c r="AS70" s="42">
        <f t="shared" si="62"/>
        <v>77.493775279888013</v>
      </c>
      <c r="AT70" s="42">
        <f t="shared" si="62"/>
        <v>75.932399693021779</v>
      </c>
      <c r="AU70" s="42">
        <f t="shared" si="62"/>
        <v>74.862372229221066</v>
      </c>
      <c r="AV70" s="42">
        <f t="shared" si="62"/>
        <v>73.309829503470723</v>
      </c>
      <c r="AW70" s="42">
        <f t="shared" si="62"/>
        <v>72.072889390893152</v>
      </c>
      <c r="AX70" s="42">
        <f t="shared" si="62"/>
        <v>72.25831674752429</v>
      </c>
      <c r="AY70" s="42">
        <f t="shared" si="62"/>
        <v>70.800057330513198</v>
      </c>
      <c r="AZ70" s="42">
        <f t="shared" ref="AZ70" si="63">AZ10/298</f>
        <v>70.182867718661356</v>
      </c>
      <c r="BA70" s="42">
        <f t="shared" si="62"/>
        <v>0</v>
      </c>
      <c r="BB70" s="42">
        <f t="shared" si="62"/>
        <v>0</v>
      </c>
      <c r="BC70" s="42">
        <f t="shared" si="62"/>
        <v>0</v>
      </c>
      <c r="BD70" s="42">
        <f t="shared" si="62"/>
        <v>0</v>
      </c>
      <c r="BE70" s="42">
        <f t="shared" si="62"/>
        <v>0</v>
      </c>
    </row>
  </sheetData>
  <phoneticPr fontId="9"/>
  <pageMargins left="0.78740157480314965" right="0.78740157480314965" top="0.98425196850393704" bottom="0.98425196850393704" header="0.51181102362204722" footer="0.51181102362204722"/>
  <pageSetup paperSize="9" scale="64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0"/>
  <sheetViews>
    <sheetView zoomScaleNormal="100" workbookViewId="0">
      <pane xSplit="25" topLeftCell="AR1" activePane="topRight" state="frozen"/>
      <selection pane="topRight" activeCell="BP84" sqref="BP84"/>
    </sheetView>
  </sheetViews>
  <sheetFormatPr defaultColWidth="9.625" defaultRowHeight="15"/>
  <cols>
    <col min="1" max="1" width="1.625" style="1" customWidth="1"/>
    <col min="2" max="21" width="1.625" style="1" hidden="1" customWidth="1"/>
    <col min="22" max="23" width="1.625" style="1" customWidth="1"/>
    <col min="24" max="24" width="2.375" style="248" customWidth="1"/>
    <col min="25" max="25" width="27.625" style="248" customWidth="1"/>
    <col min="26" max="26" width="9.375" style="1" customWidth="1"/>
    <col min="27" max="52" width="9.625" style="1" customWidth="1"/>
    <col min="53" max="55" width="9.625" style="1" hidden="1" customWidth="1"/>
    <col min="56" max="56" width="3" style="1" hidden="1" customWidth="1"/>
    <col min="57" max="57" width="13" style="1" customWidth="1"/>
    <col min="58" max="58" width="3.5" style="1" customWidth="1"/>
    <col min="59" max="16384" width="9.625" style="1"/>
  </cols>
  <sheetData>
    <row r="1" spans="1:60" ht="30" customHeight="1">
      <c r="A1" s="273" t="s">
        <v>139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5"/>
      <c r="Y1" s="275"/>
    </row>
    <row r="2" spans="1:60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5"/>
      <c r="Y2" s="305"/>
      <c r="AH2" s="116"/>
    </row>
    <row r="3" spans="1:60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5"/>
      <c r="Y3" s="275"/>
    </row>
    <row r="4" spans="1:60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5" t="s">
        <v>192</v>
      </c>
      <c r="Y4" s="275"/>
    </row>
    <row r="5" spans="1:60">
      <c r="X5" s="249"/>
      <c r="Y5" s="250"/>
      <c r="Z5" s="208"/>
      <c r="AA5" s="209">
        <v>1990</v>
      </c>
      <c r="AB5" s="209">
        <f>AA5+1</f>
        <v>1991</v>
      </c>
      <c r="AC5" s="209">
        <f>AB5+1</f>
        <v>1992</v>
      </c>
      <c r="AD5" s="209">
        <f>AC5+1</f>
        <v>1993</v>
      </c>
      <c r="AE5" s="209">
        <f>AD5+1</f>
        <v>1994</v>
      </c>
      <c r="AF5" s="209">
        <f>AE5+1</f>
        <v>1995</v>
      </c>
      <c r="AG5" s="209">
        <f t="shared" ref="AG5:BB5" si="0">AF5+1</f>
        <v>1996</v>
      </c>
      <c r="AH5" s="209">
        <f t="shared" si="0"/>
        <v>1997</v>
      </c>
      <c r="AI5" s="209">
        <f t="shared" si="0"/>
        <v>1998</v>
      </c>
      <c r="AJ5" s="209">
        <f t="shared" si="0"/>
        <v>1999</v>
      </c>
      <c r="AK5" s="209">
        <f t="shared" si="0"/>
        <v>2000</v>
      </c>
      <c r="AL5" s="209">
        <f t="shared" si="0"/>
        <v>2001</v>
      </c>
      <c r="AM5" s="209">
        <f t="shared" si="0"/>
        <v>2002</v>
      </c>
      <c r="AN5" s="209">
        <f t="shared" si="0"/>
        <v>2003</v>
      </c>
      <c r="AO5" s="209">
        <f t="shared" si="0"/>
        <v>2004</v>
      </c>
      <c r="AP5" s="209">
        <f t="shared" si="0"/>
        <v>2005</v>
      </c>
      <c r="AQ5" s="209">
        <f t="shared" si="0"/>
        <v>2006</v>
      </c>
      <c r="AR5" s="210">
        <v>2007</v>
      </c>
      <c r="AS5" s="210">
        <v>2008</v>
      </c>
      <c r="AT5" s="210">
        <v>2009</v>
      </c>
      <c r="AU5" s="210">
        <v>2010</v>
      </c>
      <c r="AV5" s="210">
        <v>2010</v>
      </c>
      <c r="AW5" s="210">
        <v>2012</v>
      </c>
      <c r="AX5" s="210">
        <v>2013</v>
      </c>
      <c r="AY5" s="210">
        <f>AX5+1</f>
        <v>2014</v>
      </c>
      <c r="AZ5" s="210">
        <f>AY5+1</f>
        <v>2015</v>
      </c>
      <c r="BA5" s="39">
        <f t="shared" si="0"/>
        <v>2016</v>
      </c>
      <c r="BB5" s="39">
        <f t="shared" si="0"/>
        <v>2017</v>
      </c>
      <c r="BE5" s="306" t="s">
        <v>25</v>
      </c>
    </row>
    <row r="6" spans="1:60">
      <c r="X6" s="251" t="s">
        <v>212</v>
      </c>
      <c r="Y6" s="252"/>
      <c r="Z6" s="171"/>
      <c r="AA6" s="171">
        <f t="shared" ref="AA6:AW6" si="1">SUM(AA7:AA15)</f>
        <v>15932.309861006501</v>
      </c>
      <c r="AB6" s="171">
        <f t="shared" si="1"/>
        <v>17349.612944863187</v>
      </c>
      <c r="AC6" s="171">
        <f t="shared" si="1"/>
        <v>17767.22403564693</v>
      </c>
      <c r="AD6" s="171">
        <f t="shared" si="1"/>
        <v>18129.158284890003</v>
      </c>
      <c r="AE6" s="171">
        <f t="shared" si="1"/>
        <v>21051.89521303511</v>
      </c>
      <c r="AF6" s="171">
        <f t="shared" si="1"/>
        <v>25213.125254391045</v>
      </c>
      <c r="AG6" s="171">
        <f t="shared" si="1"/>
        <v>24597.864156849217</v>
      </c>
      <c r="AH6" s="171">
        <f t="shared" si="1"/>
        <v>24436.526451397134</v>
      </c>
      <c r="AI6" s="171">
        <f t="shared" si="1"/>
        <v>23741.879420183373</v>
      </c>
      <c r="AJ6" s="171">
        <f t="shared" si="1"/>
        <v>24368.058543524494</v>
      </c>
      <c r="AK6" s="171">
        <f t="shared" si="1"/>
        <v>22851.863687079662</v>
      </c>
      <c r="AL6" s="171">
        <f t="shared" si="1"/>
        <v>19462.33836710194</v>
      </c>
      <c r="AM6" s="171">
        <f t="shared" si="1"/>
        <v>16236.285834572242</v>
      </c>
      <c r="AN6" s="171">
        <f t="shared" si="1"/>
        <v>16228.322231453743</v>
      </c>
      <c r="AO6" s="171">
        <f t="shared" si="1"/>
        <v>12420.512412123922</v>
      </c>
      <c r="AP6" s="171">
        <f t="shared" si="1"/>
        <v>12781.73750753827</v>
      </c>
      <c r="AQ6" s="171">
        <f t="shared" si="1"/>
        <v>14626.957148276901</v>
      </c>
      <c r="AR6" s="171">
        <f t="shared" si="1"/>
        <v>16707.068277920669</v>
      </c>
      <c r="AS6" s="171">
        <f t="shared" si="1"/>
        <v>19284.821797595243</v>
      </c>
      <c r="AT6" s="171">
        <f t="shared" si="1"/>
        <v>20937.109292722464</v>
      </c>
      <c r="AU6" s="171">
        <f t="shared" si="1"/>
        <v>23304.96908422625</v>
      </c>
      <c r="AV6" s="171">
        <f t="shared" si="1"/>
        <v>26071.197027762726</v>
      </c>
      <c r="AW6" s="171">
        <f t="shared" si="1"/>
        <v>29353.6036110239</v>
      </c>
      <c r="AX6" s="171">
        <f>SUM(AX7:AX15)</f>
        <v>32092.990617395804</v>
      </c>
      <c r="AY6" s="171">
        <f>SUM(AY7:AY15)</f>
        <v>35784.933991304162</v>
      </c>
      <c r="AZ6" s="171">
        <f>SUM(AZ7:AZ15)</f>
        <v>39433.197459399067</v>
      </c>
      <c r="BA6" s="52"/>
      <c r="BB6" s="52"/>
      <c r="BE6" s="435"/>
      <c r="BG6" s="144"/>
      <c r="BH6" s="144"/>
    </row>
    <row r="7" spans="1:60">
      <c r="X7" s="253"/>
      <c r="Y7" s="414" t="s">
        <v>102</v>
      </c>
      <c r="Z7" s="40"/>
      <c r="AA7" s="40">
        <v>15928.725007472323</v>
      </c>
      <c r="AB7" s="40">
        <v>17349.612944863187</v>
      </c>
      <c r="AC7" s="40">
        <v>17580.106417956591</v>
      </c>
      <c r="AD7" s="40">
        <v>16792.720502919714</v>
      </c>
      <c r="AE7" s="40">
        <v>18416.856118000072</v>
      </c>
      <c r="AF7" s="40">
        <v>21460</v>
      </c>
      <c r="AG7" s="40">
        <v>19728.400000000001</v>
      </c>
      <c r="AH7" s="40">
        <v>18588.8</v>
      </c>
      <c r="AI7" s="40">
        <v>17434.400000000001</v>
      </c>
      <c r="AJ7" s="40">
        <v>17834</v>
      </c>
      <c r="AK7" s="40">
        <v>15688</v>
      </c>
      <c r="AL7" s="40">
        <v>11810.4</v>
      </c>
      <c r="AM7" s="40">
        <v>7710.8</v>
      </c>
      <c r="AN7" s="40">
        <v>6353.64</v>
      </c>
      <c r="AO7" s="40">
        <v>1287.5999999999999</v>
      </c>
      <c r="AP7" s="40">
        <v>586.08000000000004</v>
      </c>
      <c r="AQ7" s="40">
        <v>831.02</v>
      </c>
      <c r="AR7" s="40">
        <v>275.27999999999997</v>
      </c>
      <c r="AS7" s="40">
        <v>593.48</v>
      </c>
      <c r="AT7" s="40">
        <v>50.32</v>
      </c>
      <c r="AU7" s="40">
        <v>53.28</v>
      </c>
      <c r="AV7" s="40">
        <v>16.28</v>
      </c>
      <c r="AW7" s="40">
        <v>17.760000000000002</v>
      </c>
      <c r="AX7" s="40">
        <v>16.28</v>
      </c>
      <c r="AY7" s="40">
        <v>23.68</v>
      </c>
      <c r="AZ7" s="40">
        <v>29.6</v>
      </c>
      <c r="BA7" s="52"/>
      <c r="BB7" s="52"/>
      <c r="BE7" s="436"/>
    </row>
    <row r="8" spans="1:60">
      <c r="X8" s="253"/>
      <c r="Y8" s="415" t="s">
        <v>134</v>
      </c>
      <c r="Z8" s="40"/>
      <c r="AA8" s="400">
        <v>1.5108061842099747</v>
      </c>
      <c r="AB8" s="40" t="s">
        <v>299</v>
      </c>
      <c r="AC8" s="40">
        <v>45.324185526299246</v>
      </c>
      <c r="AD8" s="40">
        <v>294.60720592094515</v>
      </c>
      <c r="AE8" s="40">
        <v>506.12007171034162</v>
      </c>
      <c r="AF8" s="40">
        <v>558.99828815769069</v>
      </c>
      <c r="AG8" s="40">
        <v>532.59626158890399</v>
      </c>
      <c r="AH8" s="40">
        <v>428.58755931152115</v>
      </c>
      <c r="AI8" s="40">
        <v>308.07671766165294</v>
      </c>
      <c r="AJ8" s="40">
        <v>188.64228618390447</v>
      </c>
      <c r="AK8" s="40">
        <v>296.21856583966508</v>
      </c>
      <c r="AL8" s="40">
        <v>436.30568618390453</v>
      </c>
      <c r="AM8" s="40">
        <v>410.4739861839044</v>
      </c>
      <c r="AN8" s="40">
        <v>520.338639928671</v>
      </c>
      <c r="AO8" s="40">
        <v>564.94742226701817</v>
      </c>
      <c r="AP8" s="40">
        <v>449.37063436191647</v>
      </c>
      <c r="AQ8" s="40">
        <v>366.55998714529392</v>
      </c>
      <c r="AR8" s="40">
        <v>356.72709827880294</v>
      </c>
      <c r="AS8" s="40">
        <v>306.47826027291057</v>
      </c>
      <c r="AT8" s="40">
        <v>233.75886027291054</v>
      </c>
      <c r="AU8" s="40">
        <v>128.06176027291053</v>
      </c>
      <c r="AV8" s="40">
        <v>151.34906027291052</v>
      </c>
      <c r="AW8" s="40">
        <v>120.47619377291053</v>
      </c>
      <c r="AX8" s="40">
        <v>131.15786027291054</v>
      </c>
      <c r="AY8" s="40">
        <v>100.56677027291053</v>
      </c>
      <c r="AZ8" s="40">
        <v>82.982160272910534</v>
      </c>
      <c r="BA8" s="40" t="s">
        <v>299</v>
      </c>
      <c r="BB8" s="40" t="s">
        <v>299</v>
      </c>
      <c r="BC8" s="40" t="s">
        <v>299</v>
      </c>
      <c r="BD8" s="40" t="s">
        <v>299</v>
      </c>
      <c r="BE8" s="436"/>
    </row>
    <row r="9" spans="1:60">
      <c r="X9" s="253"/>
      <c r="Y9" s="267" t="s">
        <v>136</v>
      </c>
      <c r="Z9" s="43"/>
      <c r="AA9" s="403" t="s">
        <v>299</v>
      </c>
      <c r="AB9" s="403" t="s">
        <v>299</v>
      </c>
      <c r="AC9" s="403" t="s">
        <v>299</v>
      </c>
      <c r="AD9" s="403" t="s">
        <v>299</v>
      </c>
      <c r="AE9" s="403" t="s">
        <v>299</v>
      </c>
      <c r="AF9" s="403" t="s">
        <v>299</v>
      </c>
      <c r="AG9" s="403" t="s">
        <v>299</v>
      </c>
      <c r="AH9" s="403" t="s">
        <v>299</v>
      </c>
      <c r="AI9" s="403" t="s">
        <v>299</v>
      </c>
      <c r="AJ9" s="403" t="s">
        <v>299</v>
      </c>
      <c r="AK9" s="403" t="s">
        <v>299</v>
      </c>
      <c r="AL9" s="403" t="s">
        <v>299</v>
      </c>
      <c r="AM9" s="403" t="s">
        <v>299</v>
      </c>
      <c r="AN9" s="403" t="s">
        <v>299</v>
      </c>
      <c r="AO9" s="403" t="s">
        <v>299</v>
      </c>
      <c r="AP9" s="403" t="s">
        <v>299</v>
      </c>
      <c r="AQ9" s="403" t="s">
        <v>299</v>
      </c>
      <c r="AR9" s="403" t="s">
        <v>299</v>
      </c>
      <c r="AS9" s="403" t="s">
        <v>299</v>
      </c>
      <c r="AT9" s="403" t="s">
        <v>299</v>
      </c>
      <c r="AU9" s="403" t="s">
        <v>299</v>
      </c>
      <c r="AV9" s="100">
        <v>1.0009999999999999</v>
      </c>
      <c r="AW9" s="100">
        <v>1.2869999999999999</v>
      </c>
      <c r="AX9" s="100">
        <v>1.2869999999999999</v>
      </c>
      <c r="AY9" s="100">
        <v>1.2869999999999999</v>
      </c>
      <c r="AZ9" s="100">
        <v>0.85799999999999998</v>
      </c>
      <c r="BA9" s="403" t="s">
        <v>299</v>
      </c>
      <c r="BB9" s="403" t="s">
        <v>299</v>
      </c>
      <c r="BC9" s="403" t="s">
        <v>299</v>
      </c>
      <c r="BD9" s="403" t="s">
        <v>299</v>
      </c>
      <c r="BE9" s="436"/>
      <c r="BG9" s="144"/>
    </row>
    <row r="10" spans="1:60">
      <c r="X10" s="253"/>
      <c r="Y10" s="417" t="s">
        <v>264</v>
      </c>
      <c r="Z10" s="43"/>
      <c r="AA10" s="401">
        <v>0.73211221483304723</v>
      </c>
      <c r="AB10" s="43" t="s">
        <v>299</v>
      </c>
      <c r="AC10" s="43">
        <v>21.963366444991415</v>
      </c>
      <c r="AD10" s="43">
        <v>142.76188189244417</v>
      </c>
      <c r="AE10" s="43">
        <v>245.25759196907077</v>
      </c>
      <c r="AF10" s="43">
        <v>270.88151948822741</v>
      </c>
      <c r="AG10" s="43">
        <v>264.36869587570834</v>
      </c>
      <c r="AH10" s="43">
        <v>295.2957508327267</v>
      </c>
      <c r="AI10" s="43">
        <v>272.83849110244853</v>
      </c>
      <c r="AJ10" s="43">
        <v>277.0664955277233</v>
      </c>
      <c r="AK10" s="43">
        <v>284.55274393162398</v>
      </c>
      <c r="AL10" s="43">
        <v>221.08091704843312</v>
      </c>
      <c r="AM10" s="43">
        <v>215.39557587045016</v>
      </c>
      <c r="AN10" s="43">
        <v>207.97411109507007</v>
      </c>
      <c r="AO10" s="43">
        <v>235.81620827963076</v>
      </c>
      <c r="AP10" s="43">
        <v>226.95399851716925</v>
      </c>
      <c r="AQ10" s="43">
        <v>245.5527335999368</v>
      </c>
      <c r="AR10" s="43">
        <v>265.83977646171923</v>
      </c>
      <c r="AS10" s="43">
        <v>237.04069262246537</v>
      </c>
      <c r="AT10" s="43">
        <v>152.10828863367433</v>
      </c>
      <c r="AU10" s="43">
        <v>167.94808800055876</v>
      </c>
      <c r="AV10" s="43">
        <v>145.46829874011073</v>
      </c>
      <c r="AW10" s="43">
        <v>124.01607284291997</v>
      </c>
      <c r="AX10" s="43">
        <v>111.60857569440111</v>
      </c>
      <c r="AY10" s="43">
        <v>115.15365902008577</v>
      </c>
      <c r="AZ10" s="43">
        <v>115.01358638529631</v>
      </c>
      <c r="BA10" s="43" t="s">
        <v>299</v>
      </c>
      <c r="BB10" s="43" t="s">
        <v>299</v>
      </c>
      <c r="BC10" s="43" t="s">
        <v>299</v>
      </c>
      <c r="BD10" s="43" t="s">
        <v>299</v>
      </c>
      <c r="BE10" s="436"/>
      <c r="BG10" s="144"/>
    </row>
    <row r="11" spans="1:60">
      <c r="X11" s="253"/>
      <c r="Y11" s="414" t="s">
        <v>83</v>
      </c>
      <c r="Z11" s="40"/>
      <c r="AA11" s="400" t="s">
        <v>299</v>
      </c>
      <c r="AB11" s="40" t="s">
        <v>299</v>
      </c>
      <c r="AC11" s="40">
        <v>4.2071468001304044</v>
      </c>
      <c r="AD11" s="40">
        <v>72.154856319064464</v>
      </c>
      <c r="AE11" s="40">
        <v>372.24153946373633</v>
      </c>
      <c r="AF11" s="40">
        <v>925.22944674512769</v>
      </c>
      <c r="AG11" s="40">
        <v>1328.6169612744031</v>
      </c>
      <c r="AH11" s="40">
        <v>1742.8040149612732</v>
      </c>
      <c r="AI11" s="40">
        <v>2126.4431333033731</v>
      </c>
      <c r="AJ11" s="40">
        <v>2518.4670156296111</v>
      </c>
      <c r="AK11" s="40">
        <v>2976.8271423159504</v>
      </c>
      <c r="AL11" s="40">
        <v>3587.9234532481705</v>
      </c>
      <c r="AM11" s="40">
        <v>4455.4088836507581</v>
      </c>
      <c r="AN11" s="40">
        <v>5573.993506308474</v>
      </c>
      <c r="AO11" s="40">
        <v>7080.8674942080006</v>
      </c>
      <c r="AP11" s="40">
        <v>8875.7761397415397</v>
      </c>
      <c r="AQ11" s="40">
        <v>10853.545429075675</v>
      </c>
      <c r="AR11" s="40">
        <v>13468.124490687997</v>
      </c>
      <c r="AS11" s="40">
        <v>15685.407025209908</v>
      </c>
      <c r="AT11" s="40">
        <v>17998.210108115141</v>
      </c>
      <c r="AU11" s="40">
        <v>20482.49796021486</v>
      </c>
      <c r="AV11" s="40">
        <v>23139.324853311755</v>
      </c>
      <c r="AW11" s="40">
        <v>26358.694382807615</v>
      </c>
      <c r="AX11" s="40">
        <v>29007.070819661636</v>
      </c>
      <c r="AY11" s="40">
        <v>32555.912548297336</v>
      </c>
      <c r="AZ11" s="40">
        <v>36068.520677355038</v>
      </c>
      <c r="BA11" s="40" t="s">
        <v>299</v>
      </c>
      <c r="BB11" s="40" t="s">
        <v>299</v>
      </c>
      <c r="BC11" s="40" t="s">
        <v>299</v>
      </c>
      <c r="BD11" s="40" t="s">
        <v>299</v>
      </c>
      <c r="BE11" s="436"/>
    </row>
    <row r="12" spans="1:60">
      <c r="X12" s="253"/>
      <c r="Y12" s="414" t="s">
        <v>84</v>
      </c>
      <c r="Z12" s="40"/>
      <c r="AA12" s="400">
        <v>1.3419351351351352</v>
      </c>
      <c r="AB12" s="40" t="s">
        <v>299</v>
      </c>
      <c r="AC12" s="40">
        <v>40.25805405405405</v>
      </c>
      <c r="AD12" s="40">
        <v>261.67735135135138</v>
      </c>
      <c r="AE12" s="40">
        <v>449.54827027027022</v>
      </c>
      <c r="AF12" s="40">
        <v>496.51599999999996</v>
      </c>
      <c r="AG12" s="40">
        <v>452.06200000000001</v>
      </c>
      <c r="AH12" s="40">
        <v>468.10599999999999</v>
      </c>
      <c r="AI12" s="40">
        <v>450.45</v>
      </c>
      <c r="AJ12" s="40">
        <v>454.74</v>
      </c>
      <c r="AK12" s="40">
        <v>484.34100000000001</v>
      </c>
      <c r="AL12" s="40">
        <v>451.47244999999998</v>
      </c>
      <c r="AM12" s="40">
        <v>491.06914999999998</v>
      </c>
      <c r="AN12" s="40">
        <v>729.74556816688573</v>
      </c>
      <c r="AO12" s="40">
        <v>901.00467355453361</v>
      </c>
      <c r="AP12" s="40">
        <v>937.48331743758206</v>
      </c>
      <c r="AQ12" s="40">
        <v>1194.4903293035479</v>
      </c>
      <c r="AR12" s="40">
        <v>1429.1351242904072</v>
      </c>
      <c r="AS12" s="40">
        <v>1509.560115</v>
      </c>
      <c r="AT12" s="40">
        <v>1608.1659916666667</v>
      </c>
      <c r="AU12" s="40">
        <v>1748.8716516666666</v>
      </c>
      <c r="AV12" s="40">
        <v>1923.4105016666665</v>
      </c>
      <c r="AW12" s="40">
        <v>2080.8298016666663</v>
      </c>
      <c r="AX12" s="40">
        <v>2229.3050616666665</v>
      </c>
      <c r="AY12" s="40">
        <v>2372.9536916666666</v>
      </c>
      <c r="AZ12" s="40">
        <v>2483.7985216666666</v>
      </c>
      <c r="BA12" s="40" t="s">
        <v>299</v>
      </c>
      <c r="BB12" s="40" t="s">
        <v>299</v>
      </c>
      <c r="BC12" s="40" t="s">
        <v>299</v>
      </c>
      <c r="BD12" s="40" t="s">
        <v>299</v>
      </c>
      <c r="BE12" s="436"/>
    </row>
    <row r="13" spans="1:60">
      <c r="X13" s="253"/>
      <c r="Y13" s="416" t="s">
        <v>85</v>
      </c>
      <c r="Z13" s="40"/>
      <c r="AA13" s="400" t="s">
        <v>299</v>
      </c>
      <c r="AB13" s="40" t="s">
        <v>299</v>
      </c>
      <c r="AC13" s="40" t="s">
        <v>299</v>
      </c>
      <c r="AD13" s="40" t="s">
        <v>299</v>
      </c>
      <c r="AE13" s="40" t="s">
        <v>299</v>
      </c>
      <c r="AF13" s="40" t="s">
        <v>299</v>
      </c>
      <c r="AG13" s="400">
        <v>0.24523811019699462</v>
      </c>
      <c r="AH13" s="400">
        <v>0.66662629161488485</v>
      </c>
      <c r="AI13" s="400">
        <v>1.8120781158982342</v>
      </c>
      <c r="AJ13" s="400">
        <v>3.768746183249073</v>
      </c>
      <c r="AK13" s="400">
        <v>4.6286349924219445</v>
      </c>
      <c r="AL13" s="400">
        <v>5.3556606214299824</v>
      </c>
      <c r="AM13" s="400">
        <v>5.9854388671305658</v>
      </c>
      <c r="AN13" s="400">
        <v>6.5409426487584987</v>
      </c>
      <c r="AO13" s="400">
        <v>7.000749547092755</v>
      </c>
      <c r="AP13" s="400">
        <v>7.3389434565333334</v>
      </c>
      <c r="AQ13" s="400">
        <v>7.4607996847999996</v>
      </c>
      <c r="AR13" s="400">
        <v>7.7163717488000003</v>
      </c>
      <c r="AS13" s="400">
        <v>7.8470902575999997</v>
      </c>
      <c r="AT13" s="400">
        <v>8.0836087376000005</v>
      </c>
      <c r="AU13" s="400">
        <v>8.2935036976000003</v>
      </c>
      <c r="AV13" s="400">
        <v>8.4156612496000012</v>
      </c>
      <c r="AW13" s="400">
        <v>8.6271785776000005</v>
      </c>
      <c r="AX13" s="400">
        <v>8.8030119056</v>
      </c>
      <c r="AY13" s="400">
        <v>9.0575040336000008</v>
      </c>
      <c r="AZ13" s="400">
        <v>9.3781227055999992</v>
      </c>
      <c r="BA13" s="40">
        <v>0</v>
      </c>
      <c r="BB13" s="40">
        <v>0</v>
      </c>
      <c r="BC13" s="40">
        <v>0</v>
      </c>
      <c r="BD13" s="40">
        <v>0</v>
      </c>
      <c r="BE13" s="436"/>
    </row>
    <row r="14" spans="1:60">
      <c r="X14" s="253"/>
      <c r="Y14" s="416" t="s">
        <v>213</v>
      </c>
      <c r="Z14" s="43"/>
      <c r="AA14" s="401" t="s">
        <v>299</v>
      </c>
      <c r="AB14" s="43" t="s">
        <v>299</v>
      </c>
      <c r="AC14" s="43">
        <v>75.36486486486487</v>
      </c>
      <c r="AD14" s="43">
        <v>565.23648648648646</v>
      </c>
      <c r="AE14" s="43">
        <v>1061.8716216216214</v>
      </c>
      <c r="AF14" s="43">
        <v>1501.5</v>
      </c>
      <c r="AG14" s="43">
        <v>2291.5749999999998</v>
      </c>
      <c r="AH14" s="43">
        <v>2912.2664999999997</v>
      </c>
      <c r="AI14" s="43">
        <v>3147.8589999999995</v>
      </c>
      <c r="AJ14" s="43">
        <v>3091.3739999999998</v>
      </c>
      <c r="AK14" s="43">
        <v>3117.2955999999995</v>
      </c>
      <c r="AL14" s="43">
        <v>2949.8002000000001</v>
      </c>
      <c r="AM14" s="43">
        <v>2947.1528000000003</v>
      </c>
      <c r="AN14" s="43">
        <v>2834.6333000000004</v>
      </c>
      <c r="AO14" s="43">
        <v>2340.5952000000002</v>
      </c>
      <c r="AP14" s="43">
        <v>1695.1602550000002</v>
      </c>
      <c r="AQ14" s="43">
        <v>1123.3967709999999</v>
      </c>
      <c r="AR14" s="43">
        <v>894.51559799999995</v>
      </c>
      <c r="AS14" s="43">
        <v>930.81102200000009</v>
      </c>
      <c r="AT14" s="43">
        <v>844.67084499999999</v>
      </c>
      <c r="AU14" s="43">
        <v>666.49119000000007</v>
      </c>
      <c r="AV14" s="43">
        <v>634.08537999999999</v>
      </c>
      <c r="AW14" s="43">
        <v>560.83771999999999</v>
      </c>
      <c r="AX14" s="43">
        <v>489.36158799999998</v>
      </c>
      <c r="AY14" s="43">
        <v>503.32094999999998</v>
      </c>
      <c r="AZ14" s="43">
        <v>540.04452299999991</v>
      </c>
      <c r="BA14" s="43" t="s">
        <v>299</v>
      </c>
      <c r="BB14" s="43" t="s">
        <v>299</v>
      </c>
      <c r="BC14" s="43" t="s">
        <v>299</v>
      </c>
      <c r="BD14" s="43" t="s">
        <v>299</v>
      </c>
      <c r="BE14" s="436"/>
    </row>
    <row r="15" spans="1:60">
      <c r="X15" s="253"/>
      <c r="Y15" s="418" t="s">
        <v>135</v>
      </c>
      <c r="Z15" s="43"/>
      <c r="AA15" s="401" t="s">
        <v>299</v>
      </c>
      <c r="AB15" s="43" t="s">
        <v>299</v>
      </c>
      <c r="AC15" s="43" t="s">
        <v>299</v>
      </c>
      <c r="AD15" s="43" t="s">
        <v>299</v>
      </c>
      <c r="AE15" s="43" t="s">
        <v>299</v>
      </c>
      <c r="AF15" s="43" t="s">
        <v>299</v>
      </c>
      <c r="AG15" s="43" t="s">
        <v>299</v>
      </c>
      <c r="AH15" s="43" t="s">
        <v>299</v>
      </c>
      <c r="AI15" s="43" t="s">
        <v>299</v>
      </c>
      <c r="AJ15" s="43" t="s">
        <v>299</v>
      </c>
      <c r="AK15" s="43" t="s">
        <v>299</v>
      </c>
      <c r="AL15" s="43" t="s">
        <v>299</v>
      </c>
      <c r="AM15" s="43" t="s">
        <v>299</v>
      </c>
      <c r="AN15" s="43">
        <v>1.4561633058823529</v>
      </c>
      <c r="AO15" s="43">
        <v>2.6806642676470589</v>
      </c>
      <c r="AP15" s="43">
        <v>3.574219023529412</v>
      </c>
      <c r="AQ15" s="43">
        <v>4.9310984676470593</v>
      </c>
      <c r="AR15" s="43">
        <v>9.729818452941176</v>
      </c>
      <c r="AS15" s="43">
        <v>14.197592232352941</v>
      </c>
      <c r="AT15" s="43">
        <v>41.791590296470595</v>
      </c>
      <c r="AU15" s="43">
        <v>49.524930373650008</v>
      </c>
      <c r="AV15" s="43">
        <v>51.862272521684211</v>
      </c>
      <c r="AW15" s="43">
        <v>81.075261356190481</v>
      </c>
      <c r="AX15" s="43">
        <v>98.116700194594586</v>
      </c>
      <c r="AY15" s="43">
        <v>103.00186801355932</v>
      </c>
      <c r="AZ15" s="43">
        <v>103.00186801355932</v>
      </c>
      <c r="BA15" s="43" t="s">
        <v>299</v>
      </c>
      <c r="BB15" s="43" t="s">
        <v>299</v>
      </c>
      <c r="BC15" s="43" t="s">
        <v>299</v>
      </c>
      <c r="BD15" s="43" t="s">
        <v>299</v>
      </c>
      <c r="BE15" s="436"/>
      <c r="BG15" s="144"/>
    </row>
    <row r="16" spans="1:60">
      <c r="X16" s="256" t="s">
        <v>214</v>
      </c>
      <c r="Y16" s="257"/>
      <c r="Z16" s="173"/>
      <c r="AA16" s="173">
        <f>SUM(AA17:AA20)</f>
        <v>6539.2993330603122</v>
      </c>
      <c r="AB16" s="173">
        <f t="shared" ref="AB16:AW16" si="2">SUM(AB17:AB20)</f>
        <v>7506.9220881606298</v>
      </c>
      <c r="AC16" s="173">
        <f t="shared" si="2"/>
        <v>7617.2931076973528</v>
      </c>
      <c r="AD16" s="173">
        <f t="shared" si="2"/>
        <v>10942.79702389353</v>
      </c>
      <c r="AE16" s="173">
        <f t="shared" si="2"/>
        <v>13443.461837094947</v>
      </c>
      <c r="AF16" s="173">
        <f t="shared" si="2"/>
        <v>17609.918599177116</v>
      </c>
      <c r="AG16" s="173">
        <f t="shared" si="2"/>
        <v>18258.177043160493</v>
      </c>
      <c r="AH16" s="173">
        <f t="shared" si="2"/>
        <v>19984.282883097683</v>
      </c>
      <c r="AI16" s="173">
        <f t="shared" si="2"/>
        <v>16568.476128945993</v>
      </c>
      <c r="AJ16" s="173">
        <f t="shared" si="2"/>
        <v>13118.064707488833</v>
      </c>
      <c r="AK16" s="173">
        <f t="shared" si="2"/>
        <v>11873.109881357885</v>
      </c>
      <c r="AL16" s="173">
        <f t="shared" si="2"/>
        <v>9878.4684342627679</v>
      </c>
      <c r="AM16" s="173">
        <f t="shared" si="2"/>
        <v>9199.4397103048359</v>
      </c>
      <c r="AN16" s="173">
        <f t="shared" si="2"/>
        <v>8854.2056268787856</v>
      </c>
      <c r="AO16" s="173">
        <f t="shared" si="2"/>
        <v>9216.6404835835983</v>
      </c>
      <c r="AP16" s="173">
        <f t="shared" si="2"/>
        <v>8623.351658842741</v>
      </c>
      <c r="AQ16" s="173">
        <f t="shared" si="2"/>
        <v>8998.7757459274508</v>
      </c>
      <c r="AR16" s="173">
        <f t="shared" si="2"/>
        <v>7916.8495857216749</v>
      </c>
      <c r="AS16" s="173">
        <f t="shared" si="2"/>
        <v>5743.4047787878872</v>
      </c>
      <c r="AT16" s="173">
        <f t="shared" si="2"/>
        <v>4046.8721450282392</v>
      </c>
      <c r="AU16" s="173">
        <f t="shared" si="2"/>
        <v>4249.543703664267</v>
      </c>
      <c r="AV16" s="173">
        <f t="shared" si="2"/>
        <v>3755.4464923644928</v>
      </c>
      <c r="AW16" s="173">
        <f t="shared" si="2"/>
        <v>3436.3283067771981</v>
      </c>
      <c r="AX16" s="173">
        <f>SUM(AX17:AX20)</f>
        <v>3280.0593072681286</v>
      </c>
      <c r="AY16" s="173">
        <f>SUM(AY17:AY20)</f>
        <v>3361.4253074535891</v>
      </c>
      <c r="AZ16" s="173">
        <f>SUM(AZ17:AZ20)</f>
        <v>3308.1046771154897</v>
      </c>
      <c r="BA16" s="100"/>
      <c r="BB16" s="100"/>
      <c r="BE16" s="436"/>
      <c r="BG16" s="144"/>
    </row>
    <row r="17" spans="2:60">
      <c r="X17" s="258"/>
      <c r="Y17" s="254" t="s">
        <v>86</v>
      </c>
      <c r="Z17" s="43"/>
      <c r="AA17" s="43">
        <v>330.91847619047621</v>
      </c>
      <c r="AB17" s="43">
        <v>383.16876190476194</v>
      </c>
      <c r="AC17" s="43">
        <v>391.87714285714287</v>
      </c>
      <c r="AD17" s="43">
        <v>566.04476190476191</v>
      </c>
      <c r="AE17" s="43">
        <v>696.67047619047628</v>
      </c>
      <c r="AF17" s="43">
        <v>914.38</v>
      </c>
      <c r="AG17" s="43">
        <v>1206.7599999999998</v>
      </c>
      <c r="AH17" s="43">
        <v>1685.26</v>
      </c>
      <c r="AI17" s="43">
        <v>1645.7600000000002</v>
      </c>
      <c r="AJ17" s="43">
        <v>1569.921</v>
      </c>
      <c r="AK17" s="43">
        <v>1661.28</v>
      </c>
      <c r="AL17" s="43">
        <v>1329.9640000000002</v>
      </c>
      <c r="AM17" s="43">
        <v>1257.3040000000001</v>
      </c>
      <c r="AN17" s="43">
        <v>1211.5829999999999</v>
      </c>
      <c r="AO17" s="43">
        <v>1086.037</v>
      </c>
      <c r="AP17" s="43">
        <v>1040.597</v>
      </c>
      <c r="AQ17" s="43">
        <v>1091.28648</v>
      </c>
      <c r="AR17" s="43">
        <v>976.84460999999999</v>
      </c>
      <c r="AS17" s="43">
        <v>648.96199999999999</v>
      </c>
      <c r="AT17" s="43">
        <v>458.69399999999985</v>
      </c>
      <c r="AU17" s="43">
        <v>248.41200000000001</v>
      </c>
      <c r="AV17" s="43">
        <v>206.45000000000002</v>
      </c>
      <c r="AW17" s="43">
        <v>147.62800000000001</v>
      </c>
      <c r="AX17" s="43">
        <v>110.79899999999999</v>
      </c>
      <c r="AY17" s="43">
        <v>107.37299999999999</v>
      </c>
      <c r="AZ17" s="43">
        <v>114.58500000000001</v>
      </c>
      <c r="BA17" s="52"/>
      <c r="BB17" s="52"/>
      <c r="BE17" s="436"/>
    </row>
    <row r="18" spans="2:60">
      <c r="X18" s="258"/>
      <c r="Y18" s="267" t="s">
        <v>136</v>
      </c>
      <c r="Z18" s="43"/>
      <c r="AA18" s="43">
        <v>203.66146500777003</v>
      </c>
      <c r="AB18" s="43">
        <v>170.92034620505461</v>
      </c>
      <c r="AC18" s="43">
        <v>114.5640534246054</v>
      </c>
      <c r="AD18" s="43">
        <v>105.5217232773396</v>
      </c>
      <c r="AE18" s="43">
        <v>105.27685172117191</v>
      </c>
      <c r="AF18" s="43">
        <v>103.55080587403862</v>
      </c>
      <c r="AG18" s="43">
        <v>97.82348485417198</v>
      </c>
      <c r="AH18" s="43">
        <v>88.253301503366998</v>
      </c>
      <c r="AI18" s="43">
        <v>73.351768293540019</v>
      </c>
      <c r="AJ18" s="43">
        <v>43.243983660636005</v>
      </c>
      <c r="AK18" s="43">
        <v>26.408911815000003</v>
      </c>
      <c r="AL18" s="43">
        <v>22.885426541340006</v>
      </c>
      <c r="AM18" s="43">
        <v>21.832040080620008</v>
      </c>
      <c r="AN18" s="43">
        <v>22.151602012795198</v>
      </c>
      <c r="AO18" s="43">
        <v>21.735697567161605</v>
      </c>
      <c r="AP18" s="43">
        <v>21.757894067745006</v>
      </c>
      <c r="AQ18" s="43">
        <v>21.814470291239999</v>
      </c>
      <c r="AR18" s="43">
        <v>21.621426193224003</v>
      </c>
      <c r="AS18" s="43">
        <v>21.588716017439999</v>
      </c>
      <c r="AT18" s="43">
        <v>16.221537470160001</v>
      </c>
      <c r="AU18" s="43">
        <v>15.275652091128</v>
      </c>
      <c r="AV18" s="43">
        <v>15.24442131496944</v>
      </c>
      <c r="AW18" s="43">
        <v>13.26776075130825</v>
      </c>
      <c r="AX18" s="43">
        <v>9.5924042121599999</v>
      </c>
      <c r="AY18" s="43">
        <v>1.9119775175423999</v>
      </c>
      <c r="AZ18" s="43">
        <v>0</v>
      </c>
      <c r="BA18" s="52"/>
      <c r="BB18" s="52"/>
      <c r="BE18" s="436"/>
    </row>
    <row r="19" spans="2:60">
      <c r="X19" s="440"/>
      <c r="Y19" s="417" t="s">
        <v>264</v>
      </c>
      <c r="Z19" s="40"/>
      <c r="AA19" s="40">
        <v>1454.780870991184</v>
      </c>
      <c r="AB19" s="40">
        <v>1684.4831137792658</v>
      </c>
      <c r="AC19" s="40">
        <v>1722.7668209106128</v>
      </c>
      <c r="AD19" s="40">
        <v>2488.4409635375519</v>
      </c>
      <c r="AE19" s="40">
        <v>3062.6965705077564</v>
      </c>
      <c r="AF19" s="40">
        <v>4019.7892487914296</v>
      </c>
      <c r="AG19" s="40">
        <v>4704.2540282092014</v>
      </c>
      <c r="AH19" s="40">
        <v>5959.3925220876354</v>
      </c>
      <c r="AI19" s="40">
        <v>6058.3705963887269</v>
      </c>
      <c r="AJ19" s="40">
        <v>6495.6446966641224</v>
      </c>
      <c r="AK19" s="40">
        <v>6985.5712123404946</v>
      </c>
      <c r="AL19" s="40">
        <v>5347.9860538603552</v>
      </c>
      <c r="AM19" s="40">
        <v>5368.2335258307439</v>
      </c>
      <c r="AN19" s="40">
        <v>5306.4168276354785</v>
      </c>
      <c r="AO19" s="40">
        <v>5612.446565011398</v>
      </c>
      <c r="AP19" s="40">
        <v>4746.1389061454411</v>
      </c>
      <c r="AQ19" s="40">
        <v>5092.384306023293</v>
      </c>
      <c r="AR19" s="40">
        <v>4539.8283500000007</v>
      </c>
      <c r="AS19" s="40">
        <v>3422.3931972717664</v>
      </c>
      <c r="AT19" s="40">
        <v>2148.4004201840203</v>
      </c>
      <c r="AU19" s="40">
        <v>2260.83308839643</v>
      </c>
      <c r="AV19" s="40">
        <v>1922.4517749867591</v>
      </c>
      <c r="AW19" s="40">
        <v>1692.3873716258902</v>
      </c>
      <c r="AX19" s="40">
        <v>1631.3617029078607</v>
      </c>
      <c r="AY19" s="40">
        <v>1706.5938821317311</v>
      </c>
      <c r="AZ19" s="40">
        <v>1668.6799501293629</v>
      </c>
      <c r="BA19" s="52"/>
      <c r="BB19" s="52"/>
      <c r="BE19" s="436"/>
    </row>
    <row r="20" spans="2:60">
      <c r="X20" s="439"/>
      <c r="Y20" s="438" t="s">
        <v>135</v>
      </c>
      <c r="Z20" s="40"/>
      <c r="AA20" s="40">
        <v>4549.9385208708818</v>
      </c>
      <c r="AB20" s="40">
        <v>5268.3498662715474</v>
      </c>
      <c r="AC20" s="40">
        <v>5388.085090504992</v>
      </c>
      <c r="AD20" s="40">
        <v>7782.789575173877</v>
      </c>
      <c r="AE20" s="40">
        <v>9578.8179386755419</v>
      </c>
      <c r="AF20" s="40">
        <v>12572.198544511648</v>
      </c>
      <c r="AG20" s="40">
        <v>12249.339530097119</v>
      </c>
      <c r="AH20" s="40">
        <v>12251.37705950668</v>
      </c>
      <c r="AI20" s="40">
        <v>8790.9937642637251</v>
      </c>
      <c r="AJ20" s="40">
        <v>5009.2550271640739</v>
      </c>
      <c r="AK20" s="40">
        <v>3199.8497572023898</v>
      </c>
      <c r="AL20" s="40">
        <v>3177.632953861073</v>
      </c>
      <c r="AM20" s="40">
        <v>2552.0701443934727</v>
      </c>
      <c r="AN20" s="40">
        <v>2314.0541972305118</v>
      </c>
      <c r="AO20" s="40">
        <v>2496.4212210050391</v>
      </c>
      <c r="AP20" s="40">
        <v>2814.8578586295557</v>
      </c>
      <c r="AQ20" s="40">
        <v>2793.2904896129176</v>
      </c>
      <c r="AR20" s="40">
        <v>2378.5551995284504</v>
      </c>
      <c r="AS20" s="40">
        <v>1650.4608654986805</v>
      </c>
      <c r="AT20" s="40">
        <v>1423.5561873740587</v>
      </c>
      <c r="AU20" s="40">
        <v>1725.0229631767088</v>
      </c>
      <c r="AV20" s="40">
        <v>1611.3002960627643</v>
      </c>
      <c r="AW20" s="40">
        <v>1583.0451744</v>
      </c>
      <c r="AX20" s="40">
        <v>1528.306200148108</v>
      </c>
      <c r="AY20" s="40">
        <v>1545.5464478043159</v>
      </c>
      <c r="AZ20" s="40">
        <v>1524.8397269861268</v>
      </c>
      <c r="BA20" s="52"/>
      <c r="BB20" s="52"/>
      <c r="BE20" s="436"/>
    </row>
    <row r="21" spans="2:60" ht="16.5">
      <c r="X21" s="260" t="s">
        <v>215</v>
      </c>
      <c r="Y21" s="261"/>
      <c r="Z21" s="266"/>
      <c r="AA21" s="266">
        <f>SUM(AA22:AA26)</f>
        <v>12850.069876123966</v>
      </c>
      <c r="AB21" s="266">
        <f t="shared" ref="AB21:BD21" si="3">SUM(AB22:AB26)</f>
        <v>14206.042348977286</v>
      </c>
      <c r="AC21" s="266">
        <f t="shared" si="3"/>
        <v>15635.824676234235</v>
      </c>
      <c r="AD21" s="266">
        <f t="shared" si="3"/>
        <v>15701.970570462503</v>
      </c>
      <c r="AE21" s="266">
        <f t="shared" si="3"/>
        <v>15019.955788766003</v>
      </c>
      <c r="AF21" s="266">
        <f t="shared" si="3"/>
        <v>16447.524694550535</v>
      </c>
      <c r="AG21" s="266">
        <f t="shared" si="3"/>
        <v>17022.187764473412</v>
      </c>
      <c r="AH21" s="266">
        <f t="shared" si="3"/>
        <v>14510.540478356033</v>
      </c>
      <c r="AI21" s="266">
        <f t="shared" si="3"/>
        <v>13224.101247799888</v>
      </c>
      <c r="AJ21" s="266">
        <f t="shared" si="3"/>
        <v>9176.6166900014632</v>
      </c>
      <c r="AK21" s="266">
        <f t="shared" si="3"/>
        <v>7031.3589307549009</v>
      </c>
      <c r="AL21" s="266">
        <f t="shared" si="3"/>
        <v>6066.0167800018462</v>
      </c>
      <c r="AM21" s="266">
        <f t="shared" si="3"/>
        <v>5735.4807991064208</v>
      </c>
      <c r="AN21" s="266">
        <f t="shared" si="3"/>
        <v>5406.3108216924838</v>
      </c>
      <c r="AO21" s="266">
        <f t="shared" si="3"/>
        <v>5258.7023289238068</v>
      </c>
      <c r="AP21" s="266">
        <f t="shared" si="3"/>
        <v>5053.0064154062857</v>
      </c>
      <c r="AQ21" s="266">
        <f t="shared" si="3"/>
        <v>5228.9023176758474</v>
      </c>
      <c r="AR21" s="266">
        <f t="shared" si="3"/>
        <v>4733.4516098271279</v>
      </c>
      <c r="AS21" s="266">
        <f t="shared" si="3"/>
        <v>4177.1687224711586</v>
      </c>
      <c r="AT21" s="266">
        <f t="shared" si="3"/>
        <v>2446.6334261602306</v>
      </c>
      <c r="AU21" s="266">
        <f t="shared" si="3"/>
        <v>2423.8716471637822</v>
      </c>
      <c r="AV21" s="266">
        <f t="shared" si="3"/>
        <v>2247.642725314186</v>
      </c>
      <c r="AW21" s="266">
        <f t="shared" si="3"/>
        <v>2234.5432822934995</v>
      </c>
      <c r="AX21" s="266">
        <f t="shared" si="3"/>
        <v>2101.8130508240447</v>
      </c>
      <c r="AY21" s="266">
        <f t="shared" si="3"/>
        <v>2065.0671486339111</v>
      </c>
      <c r="AZ21" s="266">
        <f t="shared" ref="AZ21" si="4">SUM(AZ22:AZ26)</f>
        <v>2121.8561027988935</v>
      </c>
      <c r="BA21" s="266">
        <f t="shared" si="3"/>
        <v>0</v>
      </c>
      <c r="BB21" s="266">
        <f t="shared" si="3"/>
        <v>0</v>
      </c>
      <c r="BC21" s="266">
        <f t="shared" si="3"/>
        <v>0</v>
      </c>
      <c r="BD21" s="266">
        <f t="shared" si="3"/>
        <v>0</v>
      </c>
      <c r="BE21" s="436"/>
    </row>
    <row r="22" spans="2:60" ht="16.5">
      <c r="X22" s="260"/>
      <c r="Y22" s="255" t="s">
        <v>88</v>
      </c>
      <c r="Z22" s="43"/>
      <c r="AA22" s="43">
        <v>3470.7818181818179</v>
      </c>
      <c r="AB22" s="43">
        <v>3879.1090909090917</v>
      </c>
      <c r="AC22" s="43">
        <v>4287.4363636363641</v>
      </c>
      <c r="AD22" s="43">
        <v>4287.4363636363641</v>
      </c>
      <c r="AE22" s="43">
        <v>4083.2727272727275</v>
      </c>
      <c r="AF22" s="43">
        <v>4491.6000000000004</v>
      </c>
      <c r="AG22" s="43">
        <v>3990</v>
      </c>
      <c r="AH22" s="43">
        <v>2462.4</v>
      </c>
      <c r="AI22" s="43">
        <v>2006.4</v>
      </c>
      <c r="AJ22" s="43">
        <v>1459.2</v>
      </c>
      <c r="AK22" s="43">
        <v>820.8</v>
      </c>
      <c r="AL22" s="43">
        <v>752.4</v>
      </c>
      <c r="AM22" s="43">
        <v>820.8</v>
      </c>
      <c r="AN22" s="43">
        <v>775.2</v>
      </c>
      <c r="AO22" s="43">
        <v>729.6</v>
      </c>
      <c r="AP22" s="43">
        <v>930.2399999999999</v>
      </c>
      <c r="AQ22" s="43">
        <v>1303.4760000000001</v>
      </c>
      <c r="AR22" s="43">
        <v>1143.6479999999999</v>
      </c>
      <c r="AS22" s="43">
        <v>1228.92</v>
      </c>
      <c r="AT22" s="43">
        <v>232.55999999999997</v>
      </c>
      <c r="AU22" s="43">
        <v>189.24000000000004</v>
      </c>
      <c r="AV22" s="43">
        <v>132.24</v>
      </c>
      <c r="AW22" s="43">
        <v>123.12000000000002</v>
      </c>
      <c r="AX22" s="43">
        <v>92.796000000000006</v>
      </c>
      <c r="AY22" s="43">
        <v>61.559999999999995</v>
      </c>
      <c r="AZ22" s="43">
        <v>52.439999999999991</v>
      </c>
      <c r="BA22" s="100"/>
      <c r="BB22" s="100"/>
      <c r="BE22" s="436"/>
    </row>
    <row r="23" spans="2:60">
      <c r="X23" s="260"/>
      <c r="Y23" s="267" t="s">
        <v>136</v>
      </c>
      <c r="Z23" s="43"/>
      <c r="AA23" s="43">
        <v>146.54270597127743</v>
      </c>
      <c r="AB23" s="43">
        <v>126.43688586545731</v>
      </c>
      <c r="AC23" s="43">
        <v>107.02040816326532</v>
      </c>
      <c r="AD23" s="43">
        <v>112.39153439153439</v>
      </c>
      <c r="AE23" s="43">
        <v>109.17460317460318</v>
      </c>
      <c r="AF23" s="43">
        <v>114</v>
      </c>
      <c r="AG23" s="43">
        <v>136.80000000000001</v>
      </c>
      <c r="AH23" s="43">
        <v>182.4</v>
      </c>
      <c r="AI23" s="43">
        <v>387.6</v>
      </c>
      <c r="AJ23" s="43">
        <v>615.6</v>
      </c>
      <c r="AK23" s="43">
        <v>980.4</v>
      </c>
      <c r="AL23" s="43">
        <v>1094.4000000000001</v>
      </c>
      <c r="AM23" s="43">
        <v>1071.5999999999999</v>
      </c>
      <c r="AN23" s="43">
        <v>1073.7246928870293</v>
      </c>
      <c r="AO23" s="43">
        <v>1059.8861422594143</v>
      </c>
      <c r="AP23" s="43">
        <v>1104.0456401673639</v>
      </c>
      <c r="AQ23" s="43">
        <v>1040.8667447698745</v>
      </c>
      <c r="AR23" s="43">
        <v>1039.2049205020921</v>
      </c>
      <c r="AS23" s="43">
        <v>622.44000000000005</v>
      </c>
      <c r="AT23" s="43">
        <v>228</v>
      </c>
      <c r="AU23" s="43">
        <v>293.73239999999998</v>
      </c>
      <c r="AV23" s="43">
        <v>182.4</v>
      </c>
      <c r="AW23" s="43">
        <v>182.4</v>
      </c>
      <c r="AX23" s="43">
        <v>159.6</v>
      </c>
      <c r="AY23" s="43">
        <v>182.4</v>
      </c>
      <c r="AZ23" s="43">
        <v>228</v>
      </c>
      <c r="BA23" s="100"/>
      <c r="BB23" s="100"/>
      <c r="BE23" s="436"/>
    </row>
    <row r="24" spans="2:60">
      <c r="X24" s="260"/>
      <c r="Y24" s="417" t="s">
        <v>264</v>
      </c>
      <c r="Z24" s="43"/>
      <c r="AA24" s="43">
        <v>418.70493597086954</v>
      </c>
      <c r="AB24" s="43">
        <v>467.96434020273654</v>
      </c>
      <c r="AC24" s="43">
        <v>517.22374443460353</v>
      </c>
      <c r="AD24" s="43">
        <v>517.22374443460353</v>
      </c>
      <c r="AE24" s="43">
        <v>492.59404231867006</v>
      </c>
      <c r="AF24" s="43">
        <v>541.85344655053711</v>
      </c>
      <c r="AG24" s="43">
        <v>841.62421247341388</v>
      </c>
      <c r="AH24" s="43">
        <v>1065.5473743560328</v>
      </c>
      <c r="AI24" s="43">
        <v>1181.9027677998865</v>
      </c>
      <c r="AJ24" s="43">
        <v>1419.8993046868522</v>
      </c>
      <c r="AK24" s="43">
        <v>1505.9551375498811</v>
      </c>
      <c r="AL24" s="43">
        <v>1287.7682961190003</v>
      </c>
      <c r="AM24" s="43">
        <v>1396.6391124788056</v>
      </c>
      <c r="AN24" s="43">
        <v>1370.5635852071282</v>
      </c>
      <c r="AO24" s="43">
        <v>1438.0586149154369</v>
      </c>
      <c r="AP24" s="43">
        <v>1251.9688621343194</v>
      </c>
      <c r="AQ24" s="43">
        <v>1035.7870846056851</v>
      </c>
      <c r="AR24" s="43">
        <v>796.11332869007958</v>
      </c>
      <c r="AS24" s="43">
        <v>624.54345282341092</v>
      </c>
      <c r="AT24" s="43">
        <v>410.31290730838697</v>
      </c>
      <c r="AU24" s="43">
        <v>493.66172240704498</v>
      </c>
      <c r="AV24" s="43">
        <v>394.4188449847411</v>
      </c>
      <c r="AW24" s="43">
        <v>355.59335587170324</v>
      </c>
      <c r="AX24" s="43">
        <v>351.30846650562614</v>
      </c>
      <c r="AY24" s="43">
        <v>365.82562737269478</v>
      </c>
      <c r="AZ24" s="43">
        <v>375.22665927716639</v>
      </c>
      <c r="BA24" s="43">
        <v>0</v>
      </c>
      <c r="BB24" s="43">
        <v>0</v>
      </c>
      <c r="BC24" s="43">
        <v>0</v>
      </c>
      <c r="BD24" s="43">
        <v>0</v>
      </c>
      <c r="BE24" s="436"/>
    </row>
    <row r="25" spans="2:60">
      <c r="X25" s="260"/>
      <c r="Y25" s="372" t="s">
        <v>216</v>
      </c>
      <c r="Z25" s="43"/>
      <c r="AA25" s="43">
        <v>8112.4679999999998</v>
      </c>
      <c r="AB25" s="43">
        <v>9066.8760000000002</v>
      </c>
      <c r="AC25" s="43">
        <v>10021.284000000001</v>
      </c>
      <c r="AD25" s="43">
        <v>10021.284000000001</v>
      </c>
      <c r="AE25" s="43">
        <v>9544.0800000000017</v>
      </c>
      <c r="AF25" s="43">
        <v>10498.487999999999</v>
      </c>
      <c r="AG25" s="43">
        <v>11235.839999999998</v>
      </c>
      <c r="AH25" s="43">
        <v>9978.6479999999992</v>
      </c>
      <c r="AI25" s="43">
        <v>8822.4600000000009</v>
      </c>
      <c r="AJ25" s="43">
        <v>4857.0382092050213</v>
      </c>
      <c r="AK25" s="43">
        <v>2909.6902092050195</v>
      </c>
      <c r="AL25" s="43">
        <v>2123.5204518828459</v>
      </c>
      <c r="AM25" s="43">
        <v>1617.1801506276149</v>
      </c>
      <c r="AN25" s="43">
        <v>1379.8712635983259</v>
      </c>
      <c r="AO25" s="43">
        <v>1178.9975397489557</v>
      </c>
      <c r="AP25" s="43">
        <v>899.41802510460252</v>
      </c>
      <c r="AQ25" s="43">
        <v>966.94103598326433</v>
      </c>
      <c r="AR25" s="43">
        <v>879.95309748953923</v>
      </c>
      <c r="AS25" s="43">
        <v>828.10744769874634</v>
      </c>
      <c r="AT25" s="43">
        <v>711.14535564853531</v>
      </c>
      <c r="AU25" s="43">
        <v>622.22535564853592</v>
      </c>
      <c r="AV25" s="43">
        <v>706.58535564853537</v>
      </c>
      <c r="AW25" s="43">
        <v>718.89735564853618</v>
      </c>
      <c r="AX25" s="43">
        <v>642.74535564853568</v>
      </c>
      <c r="AY25" s="43">
        <v>601.70535564853549</v>
      </c>
      <c r="AZ25" s="43">
        <v>610.0957556485364</v>
      </c>
      <c r="BA25" s="43">
        <v>0</v>
      </c>
      <c r="BB25" s="43">
        <v>0</v>
      </c>
      <c r="BC25" s="43">
        <v>0</v>
      </c>
      <c r="BD25" s="43">
        <v>0</v>
      </c>
      <c r="BE25" s="436"/>
    </row>
    <row r="26" spans="2:60">
      <c r="X26" s="378"/>
      <c r="Y26" s="267" t="s">
        <v>137</v>
      </c>
      <c r="Z26" s="40"/>
      <c r="AA26" s="40">
        <v>701.5724160000002</v>
      </c>
      <c r="AB26" s="40">
        <v>665.65603200000021</v>
      </c>
      <c r="AC26" s="40">
        <v>702.86015999999995</v>
      </c>
      <c r="AD26" s="40">
        <v>763.63492800000006</v>
      </c>
      <c r="AE26" s="40">
        <v>790.83441600000015</v>
      </c>
      <c r="AF26" s="40">
        <v>801.58324800000003</v>
      </c>
      <c r="AG26" s="40">
        <v>817.92355199999997</v>
      </c>
      <c r="AH26" s="40">
        <v>821.54510400000004</v>
      </c>
      <c r="AI26" s="40">
        <v>825.73847999999998</v>
      </c>
      <c r="AJ26" s="40">
        <v>824.87917610958914</v>
      </c>
      <c r="AK26" s="40">
        <v>814.51358400000015</v>
      </c>
      <c r="AL26" s="40">
        <v>807.92803200000003</v>
      </c>
      <c r="AM26" s="40">
        <v>829.26153600000009</v>
      </c>
      <c r="AN26" s="40">
        <v>806.95128</v>
      </c>
      <c r="AO26" s="40">
        <v>852.16003200000011</v>
      </c>
      <c r="AP26" s="40">
        <v>867.333888</v>
      </c>
      <c r="AQ26" s="40">
        <v>881.83145231702258</v>
      </c>
      <c r="AR26" s="40">
        <v>874.53226314541689</v>
      </c>
      <c r="AS26" s="40">
        <v>873.15782194900066</v>
      </c>
      <c r="AT26" s="40">
        <v>864.61516320330816</v>
      </c>
      <c r="AU26" s="40">
        <v>825.01216910820119</v>
      </c>
      <c r="AV26" s="40">
        <v>831.99852468090978</v>
      </c>
      <c r="AW26" s="40">
        <v>854.53257077325986</v>
      </c>
      <c r="AX26" s="40">
        <v>855.36322866988291</v>
      </c>
      <c r="AY26" s="40">
        <v>853.57616561268094</v>
      </c>
      <c r="AZ26" s="40">
        <v>856.09368787319079</v>
      </c>
      <c r="BA26" s="40">
        <v>0</v>
      </c>
      <c r="BB26" s="40">
        <v>0</v>
      </c>
      <c r="BC26" s="40">
        <v>0</v>
      </c>
      <c r="BD26" s="40">
        <v>0</v>
      </c>
      <c r="BE26" s="436"/>
    </row>
    <row r="27" spans="2:60" ht="17.100000000000001" customHeight="1">
      <c r="X27" s="373" t="s">
        <v>133</v>
      </c>
      <c r="Y27" s="374"/>
      <c r="Z27" s="377"/>
      <c r="AA27" s="377">
        <f t="shared" ref="AA27:BD27" si="5">SUM(AA28:AA29)</f>
        <v>32.888772785813877</v>
      </c>
      <c r="AB27" s="377">
        <f t="shared" si="5"/>
        <v>32.888772785813877</v>
      </c>
      <c r="AC27" s="377">
        <f t="shared" si="5"/>
        <v>32.888772785813877</v>
      </c>
      <c r="AD27" s="377">
        <f t="shared" si="5"/>
        <v>43.851697047751834</v>
      </c>
      <c r="AE27" s="377">
        <f t="shared" si="5"/>
        <v>76.740469833565712</v>
      </c>
      <c r="AF27" s="377">
        <f t="shared" si="5"/>
        <v>202.81409884585213</v>
      </c>
      <c r="AG27" s="377">
        <f t="shared" si="5"/>
        <v>194.27413105106325</v>
      </c>
      <c r="AH27" s="377">
        <f t="shared" si="5"/>
        <v>172.77935042516236</v>
      </c>
      <c r="AI27" s="377">
        <f t="shared" si="5"/>
        <v>172.65466808746663</v>
      </c>
      <c r="AJ27" s="377">
        <f t="shared" si="5"/>
        <v>282.58917107369837</v>
      </c>
      <c r="AK27" s="377">
        <f t="shared" si="5"/>
        <v>186.01261607893386</v>
      </c>
      <c r="AL27" s="377">
        <f t="shared" si="5"/>
        <v>195.0529104876621</v>
      </c>
      <c r="AM27" s="377">
        <f t="shared" si="5"/>
        <v>271.72283306236585</v>
      </c>
      <c r="AN27" s="377">
        <f t="shared" si="5"/>
        <v>299.13627155908131</v>
      </c>
      <c r="AO27" s="377">
        <f t="shared" si="5"/>
        <v>367.35833940564009</v>
      </c>
      <c r="AP27" s="377">
        <f t="shared" si="5"/>
        <v>1249.8727115608001</v>
      </c>
      <c r="AQ27" s="377">
        <f t="shared" si="5"/>
        <v>1093.4337439505402</v>
      </c>
      <c r="AR27" s="377">
        <f t="shared" si="5"/>
        <v>1210.1174562836104</v>
      </c>
      <c r="AS27" s="377">
        <f t="shared" si="5"/>
        <v>1173.1596538669969</v>
      </c>
      <c r="AT27" s="377">
        <f t="shared" si="5"/>
        <v>1166.6753975192692</v>
      </c>
      <c r="AU27" s="377">
        <f t="shared" si="5"/>
        <v>1369.4614715489336</v>
      </c>
      <c r="AV27" s="377">
        <f t="shared" si="5"/>
        <v>1561.2999689066398</v>
      </c>
      <c r="AW27" s="377">
        <f t="shared" si="5"/>
        <v>1255.572249382888</v>
      </c>
      <c r="AX27" s="377">
        <f>SUM(AX28:AX29)</f>
        <v>1360.9573656739451</v>
      </c>
      <c r="AY27" s="377">
        <f>SUM(AY28:AY29)</f>
        <v>830.71845856963</v>
      </c>
      <c r="AZ27" s="377">
        <f>SUM(AZ28:AZ29)</f>
        <v>571.03108219650824</v>
      </c>
      <c r="BA27" s="375">
        <f t="shared" si="5"/>
        <v>0</v>
      </c>
      <c r="BB27" s="375">
        <f t="shared" si="5"/>
        <v>0</v>
      </c>
      <c r="BC27" s="375">
        <f t="shared" si="5"/>
        <v>0</v>
      </c>
      <c r="BD27" s="375">
        <f t="shared" si="5"/>
        <v>0</v>
      </c>
      <c r="BE27" s="436"/>
    </row>
    <row r="28" spans="2:60" ht="17.100000000000001" customHeight="1">
      <c r="X28" s="373"/>
      <c r="Y28" s="376" t="s">
        <v>148</v>
      </c>
      <c r="Z28" s="40"/>
      <c r="AA28" s="40">
        <v>3.0681081081081083</v>
      </c>
      <c r="AB28" s="40">
        <v>3.0681081081081083</v>
      </c>
      <c r="AC28" s="40">
        <v>3.0681081081081083</v>
      </c>
      <c r="AD28" s="40">
        <v>4.0908108108108108</v>
      </c>
      <c r="AE28" s="40">
        <v>7.1589189189189195</v>
      </c>
      <c r="AF28" s="40">
        <v>18.920000000000002</v>
      </c>
      <c r="AG28" s="40">
        <v>18.920000000000002</v>
      </c>
      <c r="AH28" s="40">
        <v>18.920000000000002</v>
      </c>
      <c r="AI28" s="40">
        <v>18.920000000000002</v>
      </c>
      <c r="AJ28" s="40">
        <v>18.920000000000002</v>
      </c>
      <c r="AK28" s="40">
        <v>20.640000000000004</v>
      </c>
      <c r="AL28" s="40">
        <v>20.640000000000004</v>
      </c>
      <c r="AM28" s="40">
        <v>55.04</v>
      </c>
      <c r="AN28" s="40">
        <v>20.640000000000004</v>
      </c>
      <c r="AO28" s="40">
        <v>20.640000000000004</v>
      </c>
      <c r="AP28" s="40">
        <v>1018.24</v>
      </c>
      <c r="AQ28" s="40">
        <v>815.28</v>
      </c>
      <c r="AR28" s="40">
        <v>851.4</v>
      </c>
      <c r="AS28" s="40">
        <v>915.04</v>
      </c>
      <c r="AT28" s="40">
        <v>961.48</v>
      </c>
      <c r="AU28" s="40">
        <v>1152.4000000000001</v>
      </c>
      <c r="AV28" s="40">
        <v>1362.2399999999998</v>
      </c>
      <c r="AW28" s="40">
        <v>1057.8</v>
      </c>
      <c r="AX28" s="40">
        <v>1229.8</v>
      </c>
      <c r="AY28" s="40">
        <v>672.52</v>
      </c>
      <c r="AZ28" s="40">
        <v>404.2</v>
      </c>
      <c r="BA28" s="40">
        <v>0</v>
      </c>
      <c r="BB28" s="40">
        <v>0</v>
      </c>
      <c r="BC28" s="40">
        <v>0</v>
      </c>
      <c r="BD28" s="40">
        <v>0</v>
      </c>
      <c r="BE28" s="436"/>
    </row>
    <row r="29" spans="2:60" ht="17.100000000000001" customHeight="1" thickBot="1">
      <c r="X29" s="373"/>
      <c r="Y29" s="420" t="s">
        <v>264</v>
      </c>
      <c r="Z29" s="41"/>
      <c r="AA29" s="41">
        <v>29.820664677705768</v>
      </c>
      <c r="AB29" s="41">
        <v>29.820664677705768</v>
      </c>
      <c r="AC29" s="41">
        <v>29.820664677705768</v>
      </c>
      <c r="AD29" s="41">
        <v>39.760886236941026</v>
      </c>
      <c r="AE29" s="41">
        <v>69.581550914646797</v>
      </c>
      <c r="AF29" s="41">
        <v>183.89409884585214</v>
      </c>
      <c r="AG29" s="41">
        <v>175.35413105106323</v>
      </c>
      <c r="AH29" s="41">
        <v>153.85935042516235</v>
      </c>
      <c r="AI29" s="41">
        <v>153.73466808746664</v>
      </c>
      <c r="AJ29" s="41">
        <v>263.66917107369835</v>
      </c>
      <c r="AK29" s="41">
        <v>165.37261607893385</v>
      </c>
      <c r="AL29" s="41">
        <v>174.41291048766209</v>
      </c>
      <c r="AM29" s="41">
        <v>216.68283306236583</v>
      </c>
      <c r="AN29" s="41">
        <v>278.49627155908132</v>
      </c>
      <c r="AO29" s="41">
        <v>346.71833940564011</v>
      </c>
      <c r="AP29" s="41">
        <v>231.63271156080009</v>
      </c>
      <c r="AQ29" s="41">
        <v>278.15374395054022</v>
      </c>
      <c r="AR29" s="41">
        <v>358.71745628361032</v>
      </c>
      <c r="AS29" s="41">
        <v>258.11965386699683</v>
      </c>
      <c r="AT29" s="41">
        <v>205.19539751926919</v>
      </c>
      <c r="AU29" s="41">
        <v>217.06147154893347</v>
      </c>
      <c r="AV29" s="41">
        <v>199.05996890664002</v>
      </c>
      <c r="AW29" s="41">
        <v>197.77224938288816</v>
      </c>
      <c r="AX29" s="41">
        <v>131.15736567394515</v>
      </c>
      <c r="AY29" s="41">
        <v>158.19845856962999</v>
      </c>
      <c r="AZ29" s="41">
        <v>166.83108219650822</v>
      </c>
      <c r="BA29" s="40">
        <v>0</v>
      </c>
      <c r="BB29" s="40">
        <v>0</v>
      </c>
      <c r="BC29" s="40">
        <v>0</v>
      </c>
      <c r="BD29" s="40">
        <v>0</v>
      </c>
      <c r="BE29" s="436"/>
    </row>
    <row r="30" spans="2:60" ht="17.100000000000001" customHeight="1" thickTop="1">
      <c r="B30" s="1" t="s">
        <v>72</v>
      </c>
      <c r="X30" s="262" t="s">
        <v>89</v>
      </c>
      <c r="Y30" s="263"/>
      <c r="Z30" s="174"/>
      <c r="AA30" s="174">
        <f t="shared" ref="AA30:AY30" si="6">AA6+AA16+AA21+AA27</f>
        <v>35354.56784297659</v>
      </c>
      <c r="AB30" s="174">
        <f t="shared" si="6"/>
        <v>39095.466154786918</v>
      </c>
      <c r="AC30" s="174">
        <f t="shared" si="6"/>
        <v>41053.230592364336</v>
      </c>
      <c r="AD30" s="174">
        <f t="shared" si="6"/>
        <v>44817.777576293789</v>
      </c>
      <c r="AE30" s="174">
        <f t="shared" si="6"/>
        <v>49592.053308729628</v>
      </c>
      <c r="AF30" s="174">
        <f t="shared" si="6"/>
        <v>59473.38264696455</v>
      </c>
      <c r="AG30" s="174">
        <f t="shared" si="6"/>
        <v>60072.503095534186</v>
      </c>
      <c r="AH30" s="174">
        <f t="shared" si="6"/>
        <v>59104.129163276011</v>
      </c>
      <c r="AI30" s="174">
        <f t="shared" si="6"/>
        <v>53707.111465016722</v>
      </c>
      <c r="AJ30" s="174">
        <f t="shared" si="6"/>
        <v>46945.32911208849</v>
      </c>
      <c r="AK30" s="174">
        <f t="shared" si="6"/>
        <v>41942.345115271382</v>
      </c>
      <c r="AL30" s="174">
        <f t="shared" si="6"/>
        <v>35601.876491854215</v>
      </c>
      <c r="AM30" s="174">
        <f t="shared" si="6"/>
        <v>31442.929177045862</v>
      </c>
      <c r="AN30" s="174">
        <f t="shared" si="6"/>
        <v>30787.974951584092</v>
      </c>
      <c r="AO30" s="174">
        <f t="shared" si="6"/>
        <v>27263.213564036967</v>
      </c>
      <c r="AP30" s="174">
        <f t="shared" si="6"/>
        <v>27707.968293348098</v>
      </c>
      <c r="AQ30" s="174">
        <f t="shared" si="6"/>
        <v>29948.068955830742</v>
      </c>
      <c r="AR30" s="174">
        <f t="shared" si="6"/>
        <v>30567.486929753082</v>
      </c>
      <c r="AS30" s="174">
        <f t="shared" si="6"/>
        <v>30378.554952721286</v>
      </c>
      <c r="AT30" s="174">
        <f t="shared" si="6"/>
        <v>28597.290261430204</v>
      </c>
      <c r="AU30" s="174">
        <f t="shared" si="6"/>
        <v>31347.845906603234</v>
      </c>
      <c r="AV30" s="174">
        <f t="shared" si="6"/>
        <v>33635.586214348041</v>
      </c>
      <c r="AW30" s="174">
        <f t="shared" si="6"/>
        <v>36280.047449477483</v>
      </c>
      <c r="AX30" s="174">
        <f t="shared" si="6"/>
        <v>38835.820341161918</v>
      </c>
      <c r="AY30" s="174">
        <f t="shared" si="6"/>
        <v>42042.144905961293</v>
      </c>
      <c r="AZ30" s="174">
        <f t="shared" ref="AZ30" si="7">AZ6+AZ16+AZ21+AZ27</f>
        <v>45434.189321509955</v>
      </c>
      <c r="BA30" s="55"/>
      <c r="BB30" s="55"/>
      <c r="BE30" s="437"/>
      <c r="BG30" s="144"/>
      <c r="BH30" s="144"/>
    </row>
    <row r="31" spans="2:60">
      <c r="AA31" s="619">
        <v>35354.56784297659</v>
      </c>
      <c r="AB31" s="619">
        <v>39095.466154786925</v>
      </c>
      <c r="AC31" s="619">
        <v>41053.230592364336</v>
      </c>
      <c r="AD31" s="619">
        <v>44817.777576293789</v>
      </c>
      <c r="AE31" s="619">
        <v>49592.053308729628</v>
      </c>
      <c r="AF31" s="619">
        <v>59473.38264696455</v>
      </c>
      <c r="AG31" s="619">
        <v>60072.503095534186</v>
      </c>
      <c r="AH31" s="619">
        <v>59104.129163276011</v>
      </c>
      <c r="AI31" s="619">
        <v>53707.111465016722</v>
      </c>
      <c r="AJ31" s="619">
        <v>46945.32911208849</v>
      </c>
      <c r="AK31" s="619">
        <v>41942.345115271382</v>
      </c>
      <c r="AL31" s="619">
        <v>35601.876491854215</v>
      </c>
      <c r="AM31" s="619">
        <v>31442.929177045869</v>
      </c>
      <c r="AN31" s="619">
        <v>30787.974951584089</v>
      </c>
      <c r="AO31" s="619">
        <v>27263.213564036967</v>
      </c>
      <c r="AP31" s="619">
        <v>27707.968293348098</v>
      </c>
      <c r="AQ31" s="619">
        <v>29948.068955830742</v>
      </c>
      <c r="AR31" s="619">
        <v>30567.486929753075</v>
      </c>
      <c r="AS31" s="619">
        <v>30378.554952721286</v>
      </c>
      <c r="AT31" s="619">
        <v>28597.290261430207</v>
      </c>
      <c r="AU31" s="619">
        <v>31347.845906603234</v>
      </c>
      <c r="AV31" s="619">
        <v>33635.586214348041</v>
      </c>
      <c r="AW31" s="619">
        <v>36280.047449477483</v>
      </c>
      <c r="AX31" s="619">
        <v>38835.820341161918</v>
      </c>
      <c r="AY31" s="619">
        <v>42042.144905961286</v>
      </c>
      <c r="AZ31" s="619">
        <v>45434.189321509955</v>
      </c>
      <c r="BG31" s="145"/>
      <c r="BH31" s="145"/>
    </row>
    <row r="32" spans="2:60">
      <c r="X32" s="248" t="s">
        <v>217</v>
      </c>
      <c r="AA32" s="617" t="b">
        <f t="shared" ref="AA32:AW32" si="8">AA31=AA30</f>
        <v>1</v>
      </c>
      <c r="AB32" s="617" t="b">
        <f t="shared" si="8"/>
        <v>1</v>
      </c>
      <c r="AC32" s="617" t="b">
        <f t="shared" si="8"/>
        <v>1</v>
      </c>
      <c r="AD32" s="617" t="b">
        <f t="shared" si="8"/>
        <v>1</v>
      </c>
      <c r="AE32" s="617" t="b">
        <f t="shared" si="8"/>
        <v>1</v>
      </c>
      <c r="AF32" s="617" t="b">
        <f t="shared" si="8"/>
        <v>1</v>
      </c>
      <c r="AG32" s="617" t="b">
        <f t="shared" si="8"/>
        <v>1</v>
      </c>
      <c r="AH32" s="617" t="b">
        <f t="shared" si="8"/>
        <v>1</v>
      </c>
      <c r="AI32" s="617" t="b">
        <f t="shared" si="8"/>
        <v>1</v>
      </c>
      <c r="AJ32" s="617" t="b">
        <f t="shared" si="8"/>
        <v>1</v>
      </c>
      <c r="AK32" s="617" t="b">
        <f t="shared" si="8"/>
        <v>1</v>
      </c>
      <c r="AL32" s="617" t="b">
        <f t="shared" si="8"/>
        <v>1</v>
      </c>
      <c r="AM32" s="617" t="b">
        <f t="shared" si="8"/>
        <v>1</v>
      </c>
      <c r="AN32" s="617" t="b">
        <f t="shared" si="8"/>
        <v>1</v>
      </c>
      <c r="AO32" s="617" t="b">
        <f t="shared" si="8"/>
        <v>1</v>
      </c>
      <c r="AP32" s="617" t="b">
        <f t="shared" si="8"/>
        <v>1</v>
      </c>
      <c r="AQ32" s="617" t="b">
        <f t="shared" si="8"/>
        <v>1</v>
      </c>
      <c r="AR32" s="617" t="b">
        <f t="shared" si="8"/>
        <v>1</v>
      </c>
      <c r="AS32" s="617" t="b">
        <f t="shared" si="8"/>
        <v>1</v>
      </c>
      <c r="AT32" s="617" t="b">
        <f t="shared" si="8"/>
        <v>1</v>
      </c>
      <c r="AU32" s="617" t="b">
        <f t="shared" si="8"/>
        <v>1</v>
      </c>
      <c r="AV32" s="617" t="b">
        <f t="shared" si="8"/>
        <v>1</v>
      </c>
      <c r="AW32" s="617" t="b">
        <f t="shared" si="8"/>
        <v>1</v>
      </c>
      <c r="AX32" s="618" t="b">
        <f>AX31=AX30</f>
        <v>1</v>
      </c>
      <c r="AY32" s="618" t="b">
        <f>AY31=AY30</f>
        <v>1</v>
      </c>
      <c r="AZ32" s="618" t="b">
        <f>AZ31=AZ30</f>
        <v>1</v>
      </c>
    </row>
    <row r="33" spans="24:66">
      <c r="X33" s="249"/>
      <c r="Y33" s="250"/>
      <c r="Z33" s="208"/>
      <c r="AA33" s="209">
        <v>1990</v>
      </c>
      <c r="AB33" s="209">
        <f t="shared" ref="AB33:AP33" si="9">AA33+1</f>
        <v>1991</v>
      </c>
      <c r="AC33" s="209">
        <f t="shared" si="9"/>
        <v>1992</v>
      </c>
      <c r="AD33" s="209">
        <f t="shared" si="9"/>
        <v>1993</v>
      </c>
      <c r="AE33" s="209">
        <f t="shared" si="9"/>
        <v>1994</v>
      </c>
      <c r="AF33" s="209">
        <v>1995</v>
      </c>
      <c r="AG33" s="209">
        <f t="shared" si="9"/>
        <v>1996</v>
      </c>
      <c r="AH33" s="209">
        <f t="shared" si="9"/>
        <v>1997</v>
      </c>
      <c r="AI33" s="209">
        <f t="shared" si="9"/>
        <v>1998</v>
      </c>
      <c r="AJ33" s="209">
        <f t="shared" si="9"/>
        <v>1999</v>
      </c>
      <c r="AK33" s="209">
        <f t="shared" si="9"/>
        <v>2000</v>
      </c>
      <c r="AL33" s="209">
        <f t="shared" si="9"/>
        <v>2001</v>
      </c>
      <c r="AM33" s="209">
        <f t="shared" si="9"/>
        <v>2002</v>
      </c>
      <c r="AN33" s="209">
        <f t="shared" si="9"/>
        <v>2003</v>
      </c>
      <c r="AO33" s="209">
        <f t="shared" si="9"/>
        <v>2004</v>
      </c>
      <c r="AP33" s="209">
        <f t="shared" si="9"/>
        <v>2005</v>
      </c>
      <c r="AQ33" s="209">
        <f>AP33+1</f>
        <v>2006</v>
      </c>
      <c r="AR33" s="209">
        <f>AQ33+1</f>
        <v>2007</v>
      </c>
      <c r="AS33" s="210">
        <v>2008</v>
      </c>
      <c r="AT33" s="210">
        <v>2009</v>
      </c>
      <c r="AU33" s="210">
        <v>2010</v>
      </c>
      <c r="AV33" s="210">
        <v>2011</v>
      </c>
      <c r="AW33" s="210">
        <v>2012</v>
      </c>
      <c r="AX33" s="210">
        <v>2013</v>
      </c>
      <c r="AY33" s="210">
        <f>AX33+1</f>
        <v>2014</v>
      </c>
      <c r="AZ33" s="210">
        <f>AY33+1</f>
        <v>2015</v>
      </c>
    </row>
    <row r="34" spans="24:66">
      <c r="X34" s="251" t="s">
        <v>71</v>
      </c>
      <c r="Y34" s="252"/>
      <c r="Z34" s="175"/>
      <c r="AA34" s="175">
        <f t="shared" ref="AA34:AY34" si="10">AA6/AA$6</f>
        <v>1</v>
      </c>
      <c r="AB34" s="175">
        <f t="shared" si="10"/>
        <v>1</v>
      </c>
      <c r="AC34" s="175">
        <f t="shared" si="10"/>
        <v>1</v>
      </c>
      <c r="AD34" s="175">
        <f t="shared" si="10"/>
        <v>1</v>
      </c>
      <c r="AE34" s="175">
        <f t="shared" si="10"/>
        <v>1</v>
      </c>
      <c r="AF34" s="175">
        <f t="shared" si="10"/>
        <v>1</v>
      </c>
      <c r="AG34" s="175">
        <f t="shared" si="10"/>
        <v>1</v>
      </c>
      <c r="AH34" s="175">
        <f t="shared" si="10"/>
        <v>1</v>
      </c>
      <c r="AI34" s="175">
        <f t="shared" si="10"/>
        <v>1</v>
      </c>
      <c r="AJ34" s="175">
        <f t="shared" si="10"/>
        <v>1</v>
      </c>
      <c r="AK34" s="175">
        <f t="shared" si="10"/>
        <v>1</v>
      </c>
      <c r="AL34" s="175">
        <f t="shared" si="10"/>
        <v>1</v>
      </c>
      <c r="AM34" s="175">
        <f t="shared" si="10"/>
        <v>1</v>
      </c>
      <c r="AN34" s="175">
        <f t="shared" si="10"/>
        <v>1</v>
      </c>
      <c r="AO34" s="175">
        <f t="shared" si="10"/>
        <v>1</v>
      </c>
      <c r="AP34" s="175">
        <f t="shared" si="10"/>
        <v>1</v>
      </c>
      <c r="AQ34" s="175">
        <f t="shared" si="10"/>
        <v>1</v>
      </c>
      <c r="AR34" s="175">
        <f t="shared" si="10"/>
        <v>1</v>
      </c>
      <c r="AS34" s="175">
        <f t="shared" si="10"/>
        <v>1</v>
      </c>
      <c r="AT34" s="175">
        <f t="shared" si="10"/>
        <v>1</v>
      </c>
      <c r="AU34" s="175">
        <f t="shared" si="10"/>
        <v>1</v>
      </c>
      <c r="AV34" s="175">
        <f t="shared" si="10"/>
        <v>1</v>
      </c>
      <c r="AW34" s="175">
        <f t="shared" si="10"/>
        <v>1</v>
      </c>
      <c r="AX34" s="175">
        <f t="shared" si="10"/>
        <v>1</v>
      </c>
      <c r="AY34" s="175">
        <f t="shared" si="10"/>
        <v>1</v>
      </c>
      <c r="AZ34" s="175">
        <f t="shared" ref="AZ34" si="11">AZ6/AZ$6</f>
        <v>1</v>
      </c>
      <c r="BN34" s="304"/>
    </row>
    <row r="35" spans="24:66">
      <c r="X35" s="253"/>
      <c r="Y35" s="414" t="s">
        <v>102</v>
      </c>
      <c r="Z35" s="176"/>
      <c r="AA35" s="242">
        <f t="shared" ref="AA35:BD43" si="12">IF(ISTEXT(AA7),"―",AA7/AA$6)</f>
        <v>0.99977499473927811</v>
      </c>
      <c r="AB35" s="242">
        <f t="shared" si="12"/>
        <v>1</v>
      </c>
      <c r="AC35" s="242">
        <f t="shared" si="12"/>
        <v>0.98946838193096909</v>
      </c>
      <c r="AD35" s="242">
        <f t="shared" si="12"/>
        <v>0.92628241416568347</v>
      </c>
      <c r="AE35" s="242">
        <f t="shared" si="12"/>
        <v>0.87483126491132024</v>
      </c>
      <c r="AF35" s="242">
        <f t="shared" si="12"/>
        <v>0.85114398883425169</v>
      </c>
      <c r="AG35" s="242">
        <f t="shared" si="12"/>
        <v>0.80203711485684726</v>
      </c>
      <c r="AH35" s="242">
        <f t="shared" si="12"/>
        <v>0.76069731256494533</v>
      </c>
      <c r="AI35" s="242">
        <f t="shared" si="12"/>
        <v>0.73433108185945561</v>
      </c>
      <c r="AJ35" s="242">
        <f t="shared" si="12"/>
        <v>0.73185969937433371</v>
      </c>
      <c r="AK35" s="242">
        <f t="shared" si="12"/>
        <v>0.68650855855008108</v>
      </c>
      <c r="AL35" s="242">
        <f t="shared" si="12"/>
        <v>0.60683355603166611</v>
      </c>
      <c r="AM35" s="242">
        <f t="shared" si="12"/>
        <v>0.47491157020537555</v>
      </c>
      <c r="AN35" s="242">
        <f t="shared" si="12"/>
        <v>0.39151551894165448</v>
      </c>
      <c r="AO35" s="242">
        <f t="shared" si="12"/>
        <v>0.10366722058448624</v>
      </c>
      <c r="AP35" s="242">
        <f t="shared" si="12"/>
        <v>4.5852920986239026E-2</v>
      </c>
      <c r="AQ35" s="242">
        <f t="shared" si="12"/>
        <v>5.6814277335727109E-2</v>
      </c>
      <c r="AR35" s="242">
        <f t="shared" si="12"/>
        <v>1.6476858502086689E-2</v>
      </c>
      <c r="AS35" s="242">
        <f t="shared" si="12"/>
        <v>3.0774461191754705E-2</v>
      </c>
      <c r="AT35" s="242">
        <f t="shared" si="12"/>
        <v>2.4033881323574477E-3</v>
      </c>
      <c r="AU35" s="242">
        <f t="shared" si="12"/>
        <v>2.2862077099283546E-3</v>
      </c>
      <c r="AV35" s="242">
        <f t="shared" si="12"/>
        <v>6.2444390192992433E-4</v>
      </c>
      <c r="AW35" s="242">
        <f t="shared" si="12"/>
        <v>6.0503644579196203E-4</v>
      </c>
      <c r="AX35" s="242">
        <f t="shared" si="12"/>
        <v>5.0727587821546081E-4</v>
      </c>
      <c r="AY35" s="242">
        <f t="shared" si="12"/>
        <v>6.617309956685768E-4</v>
      </c>
      <c r="AZ35" s="242">
        <f t="shared" ref="AZ35" si="13">IF(ISTEXT(AZ7),"―",AZ7/AZ$6)</f>
        <v>7.5063656784303491E-4</v>
      </c>
      <c r="BA35" s="176" t="e">
        <f t="shared" si="12"/>
        <v>#DIV/0!</v>
      </c>
      <c r="BB35" s="176" t="e">
        <f t="shared" si="12"/>
        <v>#DIV/0!</v>
      </c>
      <c r="BC35" s="176" t="e">
        <f t="shared" si="12"/>
        <v>#DIV/0!</v>
      </c>
      <c r="BD35" s="176" t="e">
        <f t="shared" si="12"/>
        <v>#DIV/0!</v>
      </c>
    </row>
    <row r="36" spans="24:66">
      <c r="X36" s="253"/>
      <c r="Y36" s="415" t="s">
        <v>134</v>
      </c>
      <c r="Z36" s="176"/>
      <c r="AA36" s="243">
        <f t="shared" si="12"/>
        <v>9.4826562964833757E-5</v>
      </c>
      <c r="AB36" s="243" t="str">
        <f t="shared" si="12"/>
        <v>―</v>
      </c>
      <c r="AC36" s="243">
        <f t="shared" si="12"/>
        <v>2.5509998317893631E-3</v>
      </c>
      <c r="AD36" s="243">
        <f t="shared" si="12"/>
        <v>1.6250462447916822E-2</v>
      </c>
      <c r="AE36" s="243">
        <f t="shared" si="12"/>
        <v>2.404154431649258E-2</v>
      </c>
      <c r="AF36" s="243">
        <f t="shared" si="12"/>
        <v>2.2170924172136779E-2</v>
      </c>
      <c r="AG36" s="243">
        <f t="shared" si="12"/>
        <v>2.1652134437070782E-2</v>
      </c>
      <c r="AH36" s="243">
        <f t="shared" si="12"/>
        <v>1.7538808560372012E-2</v>
      </c>
      <c r="AI36" s="243">
        <f t="shared" si="12"/>
        <v>1.2976088042960562E-2</v>
      </c>
      <c r="AJ36" s="243">
        <f t="shared" si="12"/>
        <v>7.741375286298046E-3</v>
      </c>
      <c r="AK36" s="243">
        <f t="shared" si="12"/>
        <v>1.2962556135285618E-2</v>
      </c>
      <c r="AL36" s="243">
        <f t="shared" si="12"/>
        <v>2.2417947831048477E-2</v>
      </c>
      <c r="AM36" s="243">
        <f t="shared" si="12"/>
        <v>2.528127370792365E-2</v>
      </c>
      <c r="AN36" s="243">
        <f t="shared" si="12"/>
        <v>3.206361276954129E-2</v>
      </c>
      <c r="AO36" s="243">
        <f t="shared" si="12"/>
        <v>4.5485033428698252E-2</v>
      </c>
      <c r="AP36" s="243">
        <f t="shared" si="12"/>
        <v>3.5157241658021199E-2</v>
      </c>
      <c r="AQ36" s="243">
        <f t="shared" si="12"/>
        <v>2.5060577085814172E-2</v>
      </c>
      <c r="AR36" s="243">
        <f t="shared" si="12"/>
        <v>2.1351866907148388E-2</v>
      </c>
      <c r="AS36" s="243">
        <f t="shared" si="12"/>
        <v>1.5892200793430587E-2</v>
      </c>
      <c r="AT36" s="243">
        <f t="shared" si="12"/>
        <v>1.1164810624270985E-2</v>
      </c>
      <c r="AU36" s="243">
        <f t="shared" si="12"/>
        <v>5.4950409850398792E-3</v>
      </c>
      <c r="AV36" s="243">
        <f t="shared" si="12"/>
        <v>5.8052209920297013E-3</v>
      </c>
      <c r="AW36" s="243">
        <f t="shared" si="12"/>
        <v>4.1043067614248583E-3</v>
      </c>
      <c r="AX36" s="243">
        <f t="shared" si="12"/>
        <v>4.086807048820724E-3</v>
      </c>
      <c r="AY36" s="242">
        <f t="shared" si="12"/>
        <v>2.8103103472916433E-3</v>
      </c>
      <c r="AZ36" s="242">
        <f t="shared" ref="AZ36" si="14">IF(ISTEXT(AZ8),"―",AZ8/AZ$6)</f>
        <v>2.1043731074141285E-3</v>
      </c>
      <c r="BA36" s="176" t="str">
        <f t="shared" si="12"/>
        <v>―</v>
      </c>
      <c r="BB36" s="176" t="str">
        <f t="shared" si="12"/>
        <v>―</v>
      </c>
      <c r="BC36" s="176" t="str">
        <f t="shared" si="12"/>
        <v>―</v>
      </c>
      <c r="BD36" s="176" t="str">
        <f t="shared" si="12"/>
        <v>―</v>
      </c>
    </row>
    <row r="37" spans="24:66">
      <c r="X37" s="253"/>
      <c r="Y37" s="267" t="s">
        <v>136</v>
      </c>
      <c r="Z37" s="176"/>
      <c r="AA37" s="243" t="str">
        <f t="shared" si="12"/>
        <v>―</v>
      </c>
      <c r="AB37" s="243" t="str">
        <f t="shared" si="12"/>
        <v>―</v>
      </c>
      <c r="AC37" s="243" t="str">
        <f t="shared" si="12"/>
        <v>―</v>
      </c>
      <c r="AD37" s="243" t="str">
        <f t="shared" si="12"/>
        <v>―</v>
      </c>
      <c r="AE37" s="243" t="str">
        <f t="shared" si="12"/>
        <v>―</v>
      </c>
      <c r="AF37" s="243" t="str">
        <f t="shared" si="12"/>
        <v>―</v>
      </c>
      <c r="AG37" s="243" t="str">
        <f t="shared" si="12"/>
        <v>―</v>
      </c>
      <c r="AH37" s="243" t="str">
        <f t="shared" si="12"/>
        <v>―</v>
      </c>
      <c r="AI37" s="243" t="str">
        <f t="shared" si="12"/>
        <v>―</v>
      </c>
      <c r="AJ37" s="243" t="str">
        <f t="shared" si="12"/>
        <v>―</v>
      </c>
      <c r="AK37" s="243" t="str">
        <f t="shared" si="12"/>
        <v>―</v>
      </c>
      <c r="AL37" s="243" t="str">
        <f t="shared" si="12"/>
        <v>―</v>
      </c>
      <c r="AM37" s="243" t="str">
        <f t="shared" si="12"/>
        <v>―</v>
      </c>
      <c r="AN37" s="243" t="str">
        <f t="shared" si="12"/>
        <v>―</v>
      </c>
      <c r="AO37" s="243" t="str">
        <f t="shared" si="12"/>
        <v>―</v>
      </c>
      <c r="AP37" s="243" t="str">
        <f t="shared" si="12"/>
        <v>―</v>
      </c>
      <c r="AQ37" s="243" t="str">
        <f t="shared" si="12"/>
        <v>―</v>
      </c>
      <c r="AR37" s="243" t="str">
        <f t="shared" si="12"/>
        <v>―</v>
      </c>
      <c r="AS37" s="243" t="str">
        <f t="shared" si="12"/>
        <v>―</v>
      </c>
      <c r="AT37" s="243" t="str">
        <f t="shared" si="12"/>
        <v>―</v>
      </c>
      <c r="AU37" s="243" t="str">
        <f t="shared" si="12"/>
        <v>―</v>
      </c>
      <c r="AV37" s="446">
        <f t="shared" si="12"/>
        <v>3.8394861537583176E-5</v>
      </c>
      <c r="AW37" s="446">
        <f t="shared" si="12"/>
        <v>4.384470189945129E-5</v>
      </c>
      <c r="AX37" s="446">
        <f t="shared" si="12"/>
        <v>4.0102214696762779E-5</v>
      </c>
      <c r="AY37" s="446">
        <f t="shared" si="12"/>
        <v>3.5964856056818338E-5</v>
      </c>
      <c r="AZ37" s="446">
        <f t="shared" ref="AZ37" si="15">IF(ISTEXT(AZ9),"―",AZ9/AZ$6)</f>
        <v>2.1758316730044729E-5</v>
      </c>
      <c r="BA37" s="176" t="str">
        <f t="shared" ref="BA37:BD40" si="16">IF(ISTEXT(BA11),"―",BA11/BA$6)</f>
        <v>―</v>
      </c>
      <c r="BB37" s="176" t="str">
        <f t="shared" si="16"/>
        <v>―</v>
      </c>
      <c r="BC37" s="176" t="str">
        <f t="shared" si="16"/>
        <v>―</v>
      </c>
      <c r="BD37" s="176" t="str">
        <f t="shared" si="16"/>
        <v>―</v>
      </c>
    </row>
    <row r="38" spans="24:66">
      <c r="X38" s="253"/>
      <c r="Y38" s="417" t="s">
        <v>263</v>
      </c>
      <c r="Z38" s="176"/>
      <c r="AA38" s="243">
        <f t="shared" si="12"/>
        <v>4.5951417039964419E-5</v>
      </c>
      <c r="AB38" s="242" t="str">
        <f t="shared" si="12"/>
        <v>―</v>
      </c>
      <c r="AC38" s="242">
        <f t="shared" si="12"/>
        <v>1.2361732142807248E-3</v>
      </c>
      <c r="AD38" s="242">
        <f t="shared" si="12"/>
        <v>7.87471098486856E-3</v>
      </c>
      <c r="AE38" s="242">
        <f t="shared" si="12"/>
        <v>1.1650143110023171E-2</v>
      </c>
      <c r="AF38" s="242">
        <f t="shared" si="12"/>
        <v>1.0743670875987555E-2</v>
      </c>
      <c r="AG38" s="242">
        <f t="shared" si="12"/>
        <v>1.07476280944537E-2</v>
      </c>
      <c r="AH38" s="242">
        <f t="shared" si="12"/>
        <v>1.208419500292127E-2</v>
      </c>
      <c r="AI38" s="242">
        <f t="shared" si="12"/>
        <v>1.1491865756444871E-2</v>
      </c>
      <c r="AJ38" s="242">
        <f t="shared" si="12"/>
        <v>1.137006852773465E-2</v>
      </c>
      <c r="AK38" s="242">
        <f t="shared" si="12"/>
        <v>1.2452058520395813E-2</v>
      </c>
      <c r="AL38" s="242">
        <f t="shared" si="12"/>
        <v>1.135942212484272E-2</v>
      </c>
      <c r="AM38" s="242">
        <f t="shared" si="12"/>
        <v>1.3266308444250479E-2</v>
      </c>
      <c r="AN38" s="242">
        <f t="shared" si="12"/>
        <v>1.2815502929315424E-2</v>
      </c>
      <c r="AO38" s="242">
        <f t="shared" si="12"/>
        <v>1.8986028953962127E-2</v>
      </c>
      <c r="AP38" s="242">
        <f t="shared" si="12"/>
        <v>1.7756114799206201E-2</v>
      </c>
      <c r="AQ38" s="242">
        <f t="shared" si="12"/>
        <v>1.6787683939366953E-2</v>
      </c>
      <c r="AR38" s="242">
        <f t="shared" si="12"/>
        <v>1.5911814810324408E-2</v>
      </c>
      <c r="AS38" s="242">
        <f t="shared" si="12"/>
        <v>1.2291567695586567E-2</v>
      </c>
      <c r="AT38" s="242">
        <f t="shared" si="12"/>
        <v>7.2650090567443187E-3</v>
      </c>
      <c r="AU38" s="242">
        <f>IF(ISTEXT(AU10),"―",AU10/AU$6)</f>
        <v>7.2065355415653759E-3</v>
      </c>
      <c r="AV38" s="242">
        <f t="shared" si="12"/>
        <v>5.5796555327016356E-3</v>
      </c>
      <c r="AW38" s="242">
        <f t="shared" si="12"/>
        <v>4.2249011224075083E-3</v>
      </c>
      <c r="AX38" s="242">
        <f t="shared" si="12"/>
        <v>3.4776620547760477E-3</v>
      </c>
      <c r="AY38" s="242">
        <f t="shared" si="12"/>
        <v>3.217936885060859E-3</v>
      </c>
      <c r="AZ38" s="242">
        <f t="shared" ref="AZ38" si="17">IF(ISTEXT(AZ10),"―",AZ10/AZ$6)</f>
        <v>2.9166690452559875E-3</v>
      </c>
      <c r="BA38" s="176" t="str">
        <f t="shared" si="16"/>
        <v>―</v>
      </c>
      <c r="BB38" s="176" t="str">
        <f t="shared" si="16"/>
        <v>―</v>
      </c>
      <c r="BC38" s="176" t="str">
        <f t="shared" si="16"/>
        <v>―</v>
      </c>
      <c r="BD38" s="176" t="str">
        <f t="shared" si="16"/>
        <v>―</v>
      </c>
    </row>
    <row r="39" spans="24:66">
      <c r="X39" s="253"/>
      <c r="Y39" s="414" t="s">
        <v>83</v>
      </c>
      <c r="Z39" s="203"/>
      <c r="AA39" s="243" t="str">
        <f t="shared" si="12"/>
        <v>―</v>
      </c>
      <c r="AB39" s="243" t="str">
        <f t="shared" si="12"/>
        <v>―</v>
      </c>
      <c r="AC39" s="243">
        <f t="shared" si="12"/>
        <v>2.3679257894702492E-4</v>
      </c>
      <c r="AD39" s="243">
        <f t="shared" si="12"/>
        <v>3.9800444778069436E-3</v>
      </c>
      <c r="AE39" s="243">
        <f t="shared" si="12"/>
        <v>1.7682091597779202E-2</v>
      </c>
      <c r="AF39" s="243">
        <f t="shared" si="12"/>
        <v>3.6696341187770543E-2</v>
      </c>
      <c r="AG39" s="243">
        <f t="shared" si="12"/>
        <v>5.4013509173090252E-2</v>
      </c>
      <c r="AH39" s="243">
        <f t="shared" si="12"/>
        <v>7.1319629589238528E-2</v>
      </c>
      <c r="AI39" s="243">
        <f t="shared" si="12"/>
        <v>8.9565071731248364E-2</v>
      </c>
      <c r="AJ39" s="447">
        <f t="shared" si="12"/>
        <v>0.10335115582274658</v>
      </c>
      <c r="AK39" s="447">
        <f t="shared" si="12"/>
        <v>0.13026627425574197</v>
      </c>
      <c r="AL39" s="447">
        <f t="shared" si="12"/>
        <v>0.1843521259147872</v>
      </c>
      <c r="AM39" s="447">
        <f t="shared" si="12"/>
        <v>0.27441059667499623</v>
      </c>
      <c r="AN39" s="447">
        <f t="shared" si="12"/>
        <v>0.3434731839071421</v>
      </c>
      <c r="AO39" s="447">
        <f t="shared" si="12"/>
        <v>0.57009463533052129</v>
      </c>
      <c r="AP39" s="447">
        <f t="shared" si="12"/>
        <v>0.69441076649453048</v>
      </c>
      <c r="AQ39" s="447">
        <f t="shared" si="12"/>
        <v>0.7420234652396076</v>
      </c>
      <c r="AR39" s="447">
        <f t="shared" si="12"/>
        <v>0.8061333243299712</v>
      </c>
      <c r="AS39" s="447">
        <f t="shared" si="12"/>
        <v>0.81335504106995837</v>
      </c>
      <c r="AT39" s="447">
        <f t="shared" si="12"/>
        <v>0.85963204645309588</v>
      </c>
      <c r="AU39" s="447">
        <f t="shared" si="12"/>
        <v>0.87888972888954597</v>
      </c>
      <c r="AV39" s="447">
        <f t="shared" si="12"/>
        <v>0.88754363018587612</v>
      </c>
      <c r="AW39" s="447">
        <f t="shared" si="12"/>
        <v>0.89797132686320214</v>
      </c>
      <c r="AX39" s="447">
        <f t="shared" si="12"/>
        <v>0.90384443025196082</v>
      </c>
      <c r="AY39" s="447">
        <f t="shared" si="12"/>
        <v>0.90976589634644878</v>
      </c>
      <c r="AZ39" s="447">
        <f t="shared" ref="AZ39" si="18">IF(ISTEXT(AZ11),"―",AZ11/AZ$6)</f>
        <v>0.91467400569004464</v>
      </c>
      <c r="BA39" s="176" t="e">
        <f t="shared" si="16"/>
        <v>#DIV/0!</v>
      </c>
      <c r="BB39" s="176" t="e">
        <f t="shared" si="16"/>
        <v>#DIV/0!</v>
      </c>
      <c r="BC39" s="176" t="e">
        <f t="shared" si="16"/>
        <v>#DIV/0!</v>
      </c>
      <c r="BD39" s="176" t="e">
        <f t="shared" si="16"/>
        <v>#DIV/0!</v>
      </c>
    </row>
    <row r="40" spans="24:66">
      <c r="X40" s="253"/>
      <c r="Y40" s="414" t="s">
        <v>84</v>
      </c>
      <c r="Z40" s="177"/>
      <c r="AA40" s="243">
        <f t="shared" si="12"/>
        <v>8.42272807171201E-5</v>
      </c>
      <c r="AB40" s="243" t="str">
        <f t="shared" si="12"/>
        <v>―</v>
      </c>
      <c r="AC40" s="447">
        <f t="shared" si="12"/>
        <v>2.2658606641804634E-3</v>
      </c>
      <c r="AD40" s="447">
        <f t="shared" si="12"/>
        <v>1.4434059609344907E-2</v>
      </c>
      <c r="AE40" s="447">
        <f t="shared" si="12"/>
        <v>2.1354289754962997E-2</v>
      </c>
      <c r="AF40" s="447">
        <f t="shared" si="12"/>
        <v>1.969275902889223E-2</v>
      </c>
      <c r="AG40" s="447">
        <f t="shared" si="12"/>
        <v>1.8378099704812152E-2</v>
      </c>
      <c r="AH40" s="447">
        <f t="shared" si="12"/>
        <v>1.9155995878998446E-2</v>
      </c>
      <c r="AI40" s="447">
        <f t="shared" si="12"/>
        <v>1.8972802954136177E-2</v>
      </c>
      <c r="AJ40" s="447">
        <f t="shared" si="12"/>
        <v>1.866131432620189E-2</v>
      </c>
      <c r="AK40" s="447">
        <f t="shared" si="12"/>
        <v>2.1194813982451863E-2</v>
      </c>
      <c r="AL40" s="447">
        <f t="shared" si="12"/>
        <v>2.3197235680741429E-2</v>
      </c>
      <c r="AM40" s="447">
        <f t="shared" si="12"/>
        <v>3.0245165366229069E-2</v>
      </c>
      <c r="AN40" s="447">
        <f t="shared" si="12"/>
        <v>4.4967406843357621E-2</v>
      </c>
      <c r="AO40" s="447">
        <f t="shared" si="12"/>
        <v>7.2541666853860556E-2</v>
      </c>
      <c r="AP40" s="447">
        <f t="shared" si="12"/>
        <v>7.3345530440183396E-2</v>
      </c>
      <c r="AQ40" s="447">
        <f t="shared" si="12"/>
        <v>8.1663624032990517E-2</v>
      </c>
      <c r="AR40" s="447">
        <f t="shared" si="12"/>
        <v>8.5540748413597475E-2</v>
      </c>
      <c r="AS40" s="447">
        <f t="shared" si="12"/>
        <v>7.8277109886918286E-2</v>
      </c>
      <c r="AT40" s="447">
        <f t="shared" si="12"/>
        <v>7.6809361272506219E-2</v>
      </c>
      <c r="AU40" s="447">
        <f t="shared" si="12"/>
        <v>7.5042865122287333E-2</v>
      </c>
      <c r="AV40" s="447">
        <f t="shared" si="12"/>
        <v>7.3775304586838217E-2</v>
      </c>
      <c r="AW40" s="447">
        <f t="shared" si="12"/>
        <v>7.0888393440224823E-2</v>
      </c>
      <c r="AX40" s="447">
        <f t="shared" si="12"/>
        <v>6.9463924015179992E-2</v>
      </c>
      <c r="AY40" s="447">
        <f t="shared" si="12"/>
        <v>6.6311529098902366E-2</v>
      </c>
      <c r="AZ40" s="447">
        <f t="shared" ref="AZ40" si="19">IF(ISTEXT(AZ12),"―",AZ12/AZ$6)</f>
        <v>6.2987499916130771E-2</v>
      </c>
      <c r="BA40" s="176" t="str">
        <f t="shared" si="16"/>
        <v>―</v>
      </c>
      <c r="BB40" s="176" t="str">
        <f t="shared" si="16"/>
        <v>―</v>
      </c>
      <c r="BC40" s="176" t="str">
        <f t="shared" si="16"/>
        <v>―</v>
      </c>
      <c r="BD40" s="176" t="str">
        <f t="shared" si="16"/>
        <v>―</v>
      </c>
    </row>
    <row r="41" spans="24:66">
      <c r="X41" s="253"/>
      <c r="Y41" s="416" t="s">
        <v>85</v>
      </c>
      <c r="Z41" s="177"/>
      <c r="AA41" s="243" t="str">
        <f t="shared" si="12"/>
        <v>―</v>
      </c>
      <c r="AB41" s="243" t="str">
        <f t="shared" si="12"/>
        <v>―</v>
      </c>
      <c r="AC41" s="243" t="str">
        <f t="shared" si="12"/>
        <v>―</v>
      </c>
      <c r="AD41" s="243" t="str">
        <f t="shared" si="12"/>
        <v>―</v>
      </c>
      <c r="AE41" s="243" t="str">
        <f t="shared" si="12"/>
        <v>―</v>
      </c>
      <c r="AF41" s="243" t="str">
        <f t="shared" si="12"/>
        <v>―</v>
      </c>
      <c r="AG41" s="243">
        <f t="shared" si="12"/>
        <v>9.9698944848717146E-6</v>
      </c>
      <c r="AH41" s="243">
        <f t="shared" si="12"/>
        <v>2.7279912017805262E-5</v>
      </c>
      <c r="AI41" s="243">
        <f t="shared" si="12"/>
        <v>7.6324122611698379E-5</v>
      </c>
      <c r="AJ41" s="243">
        <f t="shared" si="12"/>
        <v>1.5465927154260592E-4</v>
      </c>
      <c r="AK41" s="243">
        <f t="shared" si="12"/>
        <v>2.0254956251287957E-4</v>
      </c>
      <c r="AL41" s="243">
        <f t="shared" si="12"/>
        <v>2.7518073729942413E-4</v>
      </c>
      <c r="AM41" s="243">
        <f t="shared" si="12"/>
        <v>3.6864581765280665E-4</v>
      </c>
      <c r="AN41" s="243">
        <f t="shared" si="12"/>
        <v>4.0305723262512252E-4</v>
      </c>
      <c r="AO41" s="243">
        <f t="shared" si="12"/>
        <v>5.6364418107735848E-4</v>
      </c>
      <c r="AP41" s="243">
        <f t="shared" si="12"/>
        <v>5.7417416467871088E-4</v>
      </c>
      <c r="AQ41" s="243">
        <f t="shared" si="12"/>
        <v>5.1007189049425122E-4</v>
      </c>
      <c r="AR41" s="243">
        <f t="shared" si="12"/>
        <v>4.6186270508019768E-4</v>
      </c>
      <c r="AS41" s="243">
        <f t="shared" si="12"/>
        <v>4.0690499191330391E-4</v>
      </c>
      <c r="AT41" s="243">
        <f t="shared" si="12"/>
        <v>3.8609001006694772E-4</v>
      </c>
      <c r="AU41" s="243">
        <f t="shared" si="12"/>
        <v>3.5586847026599923E-4</v>
      </c>
      <c r="AV41" s="243">
        <f t="shared" si="12"/>
        <v>3.2279535307252376E-4</v>
      </c>
      <c r="AW41" s="243">
        <f t="shared" si="12"/>
        <v>2.9390526260155732E-4</v>
      </c>
      <c r="AX41" s="243">
        <f t="shared" si="12"/>
        <v>2.7429702674167057E-4</v>
      </c>
      <c r="AY41" s="243">
        <f t="shared" si="12"/>
        <v>2.5310942408894756E-4</v>
      </c>
      <c r="AZ41" s="243">
        <f t="shared" ref="AZ41" si="20">IF(ISTEXT(AZ13),"―",AZ13/AZ$6)</f>
        <v>2.3782303515346013E-4</v>
      </c>
      <c r="BA41" s="176" t="str">
        <f t="shared" ref="BA41:BD41" si="21">IF(ISTEXT(BA10),"―",BA10/BA$6)</f>
        <v>―</v>
      </c>
      <c r="BB41" s="176" t="str">
        <f t="shared" si="21"/>
        <v>―</v>
      </c>
      <c r="BC41" s="176" t="str">
        <f t="shared" si="21"/>
        <v>―</v>
      </c>
      <c r="BD41" s="176" t="str">
        <f t="shared" si="21"/>
        <v>―</v>
      </c>
    </row>
    <row r="42" spans="24:66">
      <c r="X42" s="253"/>
      <c r="Y42" s="416" t="s">
        <v>218</v>
      </c>
      <c r="Z42" s="177"/>
      <c r="AA42" s="243" t="str">
        <f t="shared" si="12"/>
        <v>―</v>
      </c>
      <c r="AB42" s="243" t="str">
        <f t="shared" si="12"/>
        <v>―</v>
      </c>
      <c r="AC42" s="447">
        <f t="shared" si="12"/>
        <v>4.241791779833361E-3</v>
      </c>
      <c r="AD42" s="447">
        <f t="shared" si="12"/>
        <v>3.1178308314379417E-2</v>
      </c>
      <c r="AE42" s="447">
        <f t="shared" si="12"/>
        <v>5.0440666309421955E-2</v>
      </c>
      <c r="AF42" s="447">
        <f t="shared" si="12"/>
        <v>5.9552315900961272E-2</v>
      </c>
      <c r="AG42" s="447">
        <f t="shared" si="12"/>
        <v>9.3161543839240871E-2</v>
      </c>
      <c r="AH42" s="447">
        <f t="shared" si="12"/>
        <v>0.11917677849150667</v>
      </c>
      <c r="AI42" s="447">
        <f t="shared" si="12"/>
        <v>0.13258676553314272</v>
      </c>
      <c r="AJ42" s="447">
        <f t="shared" si="12"/>
        <v>0.12686172739114226</v>
      </c>
      <c r="AK42" s="447">
        <f t="shared" si="12"/>
        <v>0.13641318899353072</v>
      </c>
      <c r="AL42" s="447">
        <f t="shared" si="12"/>
        <v>0.15156453167961456</v>
      </c>
      <c r="AM42" s="447">
        <f t="shared" si="12"/>
        <v>0.18151643978357229</v>
      </c>
      <c r="AN42" s="447">
        <f t="shared" si="12"/>
        <v>0.17467198762580105</v>
      </c>
      <c r="AO42" s="447">
        <f t="shared" si="12"/>
        <v>0.18844594508961612</v>
      </c>
      <c r="AP42" s="447">
        <f t="shared" si="12"/>
        <v>0.13262361662491096</v>
      </c>
      <c r="AQ42" s="447">
        <f t="shared" si="12"/>
        <v>7.6803176464651055E-2</v>
      </c>
      <c r="AR42" s="447">
        <f t="shared" si="12"/>
        <v>5.3541146963656853E-2</v>
      </c>
      <c r="AS42" s="447">
        <f t="shared" si="12"/>
        <v>4.8266508851851013E-2</v>
      </c>
      <c r="AT42" s="447">
        <f t="shared" si="12"/>
        <v>4.0343240950344535E-2</v>
      </c>
      <c r="AU42" s="447">
        <f t="shared" si="12"/>
        <v>2.8598672995069897E-2</v>
      </c>
      <c r="AV42" s="447">
        <f t="shared" si="12"/>
        <v>2.4321299069036777E-2</v>
      </c>
      <c r="AW42" s="447">
        <f t="shared" si="12"/>
        <v>1.9106264683269567E-2</v>
      </c>
      <c r="AX42" s="447">
        <f t="shared" si="12"/>
        <v>1.5248238901573249E-2</v>
      </c>
      <c r="AY42" s="447">
        <f t="shared" si="12"/>
        <v>1.4065163571974406E-2</v>
      </c>
      <c r="AZ42" s="447">
        <f t="shared" ref="AZ42" si="22">IF(ISTEXT(AZ14),"―",AZ14/AZ$6)</f>
        <v>1.3695174568484758E-2</v>
      </c>
      <c r="BA42" s="176" t="str">
        <f t="shared" ref="BA42:BD42" si="23">IF(ISTEXT(BA15),"―",BA15/BA$6)</f>
        <v>―</v>
      </c>
      <c r="BB42" s="176" t="str">
        <f t="shared" si="23"/>
        <v>―</v>
      </c>
      <c r="BC42" s="176" t="str">
        <f t="shared" si="23"/>
        <v>―</v>
      </c>
      <c r="BD42" s="176" t="str">
        <f t="shared" si="23"/>
        <v>―</v>
      </c>
    </row>
    <row r="43" spans="24:66">
      <c r="X43" s="253"/>
      <c r="Y43" s="418" t="s">
        <v>135</v>
      </c>
      <c r="Z43" s="177"/>
      <c r="AA43" s="243" t="str">
        <f t="shared" si="12"/>
        <v>―</v>
      </c>
      <c r="AB43" s="243" t="str">
        <f t="shared" si="12"/>
        <v>―</v>
      </c>
      <c r="AC43" s="243" t="str">
        <f t="shared" si="12"/>
        <v>―</v>
      </c>
      <c r="AD43" s="243" t="str">
        <f t="shared" si="12"/>
        <v>―</v>
      </c>
      <c r="AE43" s="243" t="str">
        <f t="shared" si="12"/>
        <v>―</v>
      </c>
      <c r="AF43" s="243" t="str">
        <f t="shared" si="12"/>
        <v>―</v>
      </c>
      <c r="AG43" s="243" t="str">
        <f t="shared" si="12"/>
        <v>―</v>
      </c>
      <c r="AH43" s="243" t="str">
        <f t="shared" si="12"/>
        <v>―</v>
      </c>
      <c r="AI43" s="243" t="str">
        <f t="shared" si="12"/>
        <v>―</v>
      </c>
      <c r="AJ43" s="243" t="str">
        <f t="shared" si="12"/>
        <v>―</v>
      </c>
      <c r="AK43" s="243" t="str">
        <f t="shared" si="12"/>
        <v>―</v>
      </c>
      <c r="AL43" s="243" t="str">
        <f t="shared" si="12"/>
        <v>―</v>
      </c>
      <c r="AM43" s="243" t="str">
        <f t="shared" si="12"/>
        <v>―</v>
      </c>
      <c r="AN43" s="243">
        <f t="shared" si="12"/>
        <v>8.9729750562878052E-5</v>
      </c>
      <c r="AO43" s="243">
        <f t="shared" si="12"/>
        <v>2.1582557777812824E-4</v>
      </c>
      <c r="AP43" s="243">
        <f t="shared" si="12"/>
        <v>2.7963483223008212E-4</v>
      </c>
      <c r="AQ43" s="243">
        <f t="shared" si="12"/>
        <v>3.3712401134831775E-4</v>
      </c>
      <c r="AR43" s="243">
        <f t="shared" si="12"/>
        <v>5.8237736813464031E-4</v>
      </c>
      <c r="AS43" s="243">
        <f t="shared" si="12"/>
        <v>7.3620551858681604E-4</v>
      </c>
      <c r="AT43" s="243">
        <f t="shared" si="12"/>
        <v>1.9960535006137139E-3</v>
      </c>
      <c r="AU43" s="243">
        <f t="shared" si="12"/>
        <v>2.1250802862969897E-3</v>
      </c>
      <c r="AV43" s="243">
        <f t="shared" si="12"/>
        <v>1.9892555169774926E-3</v>
      </c>
      <c r="AW43" s="243">
        <f t="shared" si="12"/>
        <v>2.7620207191781467E-3</v>
      </c>
      <c r="AX43" s="243">
        <f t="shared" si="12"/>
        <v>3.0572626080353836E-3</v>
      </c>
      <c r="AY43" s="242">
        <f t="shared" si="12"/>
        <v>2.8783584745074296E-3</v>
      </c>
      <c r="AZ43" s="242">
        <f t="shared" ref="AZ43" si="24">IF(ISTEXT(AZ15),"―",AZ15/AZ$6)</f>
        <v>2.6120597529432246E-3</v>
      </c>
      <c r="BA43" s="176" t="str">
        <f t="shared" ref="BA43:BD43" si="25">IF(ISTEXT(BA9),"―",BA9/BA$6)</f>
        <v>―</v>
      </c>
      <c r="BB43" s="176" t="str">
        <f t="shared" si="25"/>
        <v>―</v>
      </c>
      <c r="BC43" s="176" t="str">
        <f t="shared" si="25"/>
        <v>―</v>
      </c>
      <c r="BD43" s="176" t="str">
        <f t="shared" si="25"/>
        <v>―</v>
      </c>
    </row>
    <row r="44" spans="24:66">
      <c r="X44" s="256" t="s">
        <v>219</v>
      </c>
      <c r="Y44" s="257"/>
      <c r="Z44" s="178"/>
      <c r="AA44" s="178">
        <f t="shared" ref="AA44:AY48" si="26">AA16/AA$16</f>
        <v>1</v>
      </c>
      <c r="AB44" s="178">
        <f t="shared" si="26"/>
        <v>1</v>
      </c>
      <c r="AC44" s="178">
        <f t="shared" si="26"/>
        <v>1</v>
      </c>
      <c r="AD44" s="178">
        <f t="shared" si="26"/>
        <v>1</v>
      </c>
      <c r="AE44" s="178">
        <f t="shared" si="26"/>
        <v>1</v>
      </c>
      <c r="AF44" s="178">
        <f t="shared" si="26"/>
        <v>1</v>
      </c>
      <c r="AG44" s="178">
        <f t="shared" si="26"/>
        <v>1</v>
      </c>
      <c r="AH44" s="178">
        <f t="shared" si="26"/>
        <v>1</v>
      </c>
      <c r="AI44" s="178">
        <f t="shared" si="26"/>
        <v>1</v>
      </c>
      <c r="AJ44" s="178">
        <f t="shared" si="26"/>
        <v>1</v>
      </c>
      <c r="AK44" s="178">
        <f t="shared" si="26"/>
        <v>1</v>
      </c>
      <c r="AL44" s="178">
        <f t="shared" si="26"/>
        <v>1</v>
      </c>
      <c r="AM44" s="178">
        <f t="shared" si="26"/>
        <v>1</v>
      </c>
      <c r="AN44" s="178">
        <f t="shared" si="26"/>
        <v>1</v>
      </c>
      <c r="AO44" s="178">
        <f t="shared" si="26"/>
        <v>1</v>
      </c>
      <c r="AP44" s="178">
        <f t="shared" si="26"/>
        <v>1</v>
      </c>
      <c r="AQ44" s="178">
        <f t="shared" si="26"/>
        <v>1</v>
      </c>
      <c r="AR44" s="178">
        <f t="shared" si="26"/>
        <v>1</v>
      </c>
      <c r="AS44" s="178">
        <f t="shared" si="26"/>
        <v>1</v>
      </c>
      <c r="AT44" s="178">
        <f t="shared" si="26"/>
        <v>1</v>
      </c>
      <c r="AU44" s="178">
        <f t="shared" si="26"/>
        <v>1</v>
      </c>
      <c r="AV44" s="178">
        <f t="shared" si="26"/>
        <v>1</v>
      </c>
      <c r="AW44" s="178">
        <f t="shared" si="26"/>
        <v>1</v>
      </c>
      <c r="AX44" s="178">
        <f t="shared" si="26"/>
        <v>1</v>
      </c>
      <c r="AY44" s="178">
        <f t="shared" si="26"/>
        <v>1</v>
      </c>
      <c r="AZ44" s="178">
        <f t="shared" ref="AZ44" si="27">AZ16/AZ$16</f>
        <v>1</v>
      </c>
    </row>
    <row r="45" spans="24:66">
      <c r="X45" s="258"/>
      <c r="Y45" s="254" t="s">
        <v>86</v>
      </c>
      <c r="Z45" s="244"/>
      <c r="AA45" s="562">
        <f>AA17/AA$16</f>
        <v>5.0604576933414427E-2</v>
      </c>
      <c r="AB45" s="562">
        <f t="shared" si="26"/>
        <v>5.1042059236110597E-2</v>
      </c>
      <c r="AC45" s="562">
        <f t="shared" si="26"/>
        <v>5.1445721901018489E-2</v>
      </c>
      <c r="AD45" s="562">
        <f t="shared" si="26"/>
        <v>5.1727612297733989E-2</v>
      </c>
      <c r="AE45" s="562">
        <f t="shared" si="26"/>
        <v>5.1822252678110976E-2</v>
      </c>
      <c r="AF45" s="562">
        <f t="shared" si="26"/>
        <v>5.1924146886330728E-2</v>
      </c>
      <c r="AG45" s="562">
        <f t="shared" si="26"/>
        <v>6.6094221627238062E-2</v>
      </c>
      <c r="AH45" s="562">
        <f t="shared" si="26"/>
        <v>8.4329270650254862E-2</v>
      </c>
      <c r="AI45" s="562">
        <f t="shared" si="26"/>
        <v>9.9330800683882545E-2</v>
      </c>
      <c r="AJ45" s="562">
        <f t="shared" si="26"/>
        <v>0.11967626589795402</v>
      </c>
      <c r="AK45" s="562">
        <f t="shared" si="26"/>
        <v>0.1399195338542597</v>
      </c>
      <c r="AL45" s="562">
        <f t="shared" si="26"/>
        <v>0.13463261120389008</v>
      </c>
      <c r="AM45" s="562">
        <f t="shared" si="26"/>
        <v>0.13667180171762194</v>
      </c>
      <c r="AN45" s="562">
        <f t="shared" si="26"/>
        <v>0.13683700729989681</v>
      </c>
      <c r="AO45" s="562">
        <f t="shared" si="26"/>
        <v>0.11783436729841164</v>
      </c>
      <c r="AP45" s="562">
        <f t="shared" si="26"/>
        <v>0.12067198940367099</v>
      </c>
      <c r="AQ45" s="562">
        <f t="shared" si="26"/>
        <v>0.12127054955157431</v>
      </c>
      <c r="AR45" s="562">
        <f t="shared" si="26"/>
        <v>0.12338804715473875</v>
      </c>
      <c r="AS45" s="562">
        <f t="shared" si="26"/>
        <v>0.11299255842054018</v>
      </c>
      <c r="AT45" s="562">
        <f t="shared" si="26"/>
        <v>0.1133453154835953</v>
      </c>
      <c r="AU45" s="562">
        <f t="shared" si="26"/>
        <v>5.8456158430798356E-2</v>
      </c>
      <c r="AV45" s="562">
        <f t="shared" si="26"/>
        <v>5.4973489948465647E-2</v>
      </c>
      <c r="AW45" s="562">
        <f t="shared" si="26"/>
        <v>4.2960970786419042E-2</v>
      </c>
      <c r="AX45" s="562">
        <f t="shared" si="26"/>
        <v>3.3779572142029785E-2</v>
      </c>
      <c r="AY45" s="562">
        <f t="shared" si="26"/>
        <v>3.194269994990287E-2</v>
      </c>
      <c r="AZ45" s="562">
        <f t="shared" ref="AZ45" si="28">AZ17/AZ$16</f>
        <v>3.4637658473344525E-2</v>
      </c>
    </row>
    <row r="46" spans="24:66">
      <c r="X46" s="258"/>
      <c r="Y46" s="267" t="s">
        <v>136</v>
      </c>
      <c r="Z46" s="177"/>
      <c r="AA46" s="244">
        <f>AA18/AA$16</f>
        <v>3.1144233446866693E-2</v>
      </c>
      <c r="AB46" s="244">
        <f t="shared" si="26"/>
        <v>2.2768365542865793E-2</v>
      </c>
      <c r="AC46" s="244">
        <f t="shared" si="26"/>
        <v>1.5039995416329359E-2</v>
      </c>
      <c r="AD46" s="244">
        <f t="shared" si="26"/>
        <v>9.6430303008393156E-3</v>
      </c>
      <c r="AE46" s="244">
        <f t="shared" si="26"/>
        <v>7.8310819785033601E-3</v>
      </c>
      <c r="AF46" s="244">
        <f t="shared" si="26"/>
        <v>5.8802546582400091E-3</v>
      </c>
      <c r="AG46" s="244">
        <f t="shared" si="26"/>
        <v>5.3577903545861732E-3</v>
      </c>
      <c r="AH46" s="244">
        <f t="shared" si="26"/>
        <v>4.4161355210804148E-3</v>
      </c>
      <c r="AI46" s="244">
        <f t="shared" si="26"/>
        <v>4.4271885792436065E-3</v>
      </c>
      <c r="AJ46" s="244">
        <f t="shared" si="26"/>
        <v>3.2965216001678132E-3</v>
      </c>
      <c r="AK46" s="244">
        <f t="shared" si="26"/>
        <v>2.2242623945108904E-3</v>
      </c>
      <c r="AL46" s="244">
        <f t="shared" si="26"/>
        <v>2.3166978457878681E-3</v>
      </c>
      <c r="AM46" s="244">
        <f t="shared" si="26"/>
        <v>2.373192364765938E-3</v>
      </c>
      <c r="AN46" s="244">
        <f t="shared" si="26"/>
        <v>2.5018169835077466E-3</v>
      </c>
      <c r="AO46" s="244">
        <f t="shared" si="26"/>
        <v>2.35831023309161E-3</v>
      </c>
      <c r="AP46" s="244">
        <f t="shared" si="26"/>
        <v>2.5231365863913903E-3</v>
      </c>
      <c r="AQ46" s="244">
        <f t="shared" si="26"/>
        <v>2.4241597865256848E-3</v>
      </c>
      <c r="AR46" s="244">
        <f t="shared" si="26"/>
        <v>2.7310644163581217E-3</v>
      </c>
      <c r="AS46" s="244">
        <f t="shared" si="26"/>
        <v>3.758870713269869E-3</v>
      </c>
      <c r="AT46" s="244">
        <f t="shared" si="26"/>
        <v>4.0084136312754223E-3</v>
      </c>
      <c r="AU46" s="244">
        <f t="shared" si="26"/>
        <v>3.594657016459489E-3</v>
      </c>
      <c r="AV46" s="244">
        <f t="shared" si="26"/>
        <v>4.0592833224928453E-3</v>
      </c>
      <c r="AW46" s="244">
        <f t="shared" si="26"/>
        <v>3.861028274027629E-3</v>
      </c>
      <c r="AX46" s="244">
        <f t="shared" si="26"/>
        <v>2.9244606007289699E-3</v>
      </c>
      <c r="AY46" s="244">
        <f t="shared" si="26"/>
        <v>5.687996438007416E-4</v>
      </c>
      <c r="AZ46" s="562">
        <f t="shared" ref="AZ46" si="29">AZ18/AZ$16</f>
        <v>0</v>
      </c>
    </row>
    <row r="47" spans="24:66">
      <c r="X47" s="258"/>
      <c r="Y47" s="563" t="s">
        <v>263</v>
      </c>
      <c r="Z47" s="562"/>
      <c r="AA47" s="562">
        <f>AA19/AA$16</f>
        <v>0.22246739243703717</v>
      </c>
      <c r="AB47" s="562">
        <f t="shared" si="26"/>
        <v>0.22439064825728106</v>
      </c>
      <c r="AC47" s="562">
        <f t="shared" si="26"/>
        <v>0.22616522648573667</v>
      </c>
      <c r="AD47" s="562">
        <f t="shared" si="26"/>
        <v>0.22740447054843987</v>
      </c>
      <c r="AE47" s="562">
        <f t="shared" si="26"/>
        <v>0.2278205277495389</v>
      </c>
      <c r="AF47" s="562">
        <f t="shared" si="26"/>
        <v>0.22826847416428536</v>
      </c>
      <c r="AG47" s="562">
        <f t="shared" si="26"/>
        <v>0.25765190123246251</v>
      </c>
      <c r="AH47" s="562">
        <f t="shared" si="26"/>
        <v>0.29820397143837335</v>
      </c>
      <c r="AI47" s="562">
        <f t="shared" si="26"/>
        <v>0.36565647614414204</v>
      </c>
      <c r="AJ47" s="562">
        <f t="shared" si="26"/>
        <v>0.49516791093093881</v>
      </c>
      <c r="AK47" s="562">
        <f t="shared" si="26"/>
        <v>0.58835227519528188</v>
      </c>
      <c r="AL47" s="562">
        <f t="shared" si="26"/>
        <v>0.5413780576866799</v>
      </c>
      <c r="AM47" s="562">
        <f t="shared" si="26"/>
        <v>0.5835391822631838</v>
      </c>
      <c r="AN47" s="562">
        <f t="shared" si="26"/>
        <v>0.59931032226389058</v>
      </c>
      <c r="AO47" s="562">
        <f t="shared" si="26"/>
        <v>0.60894710768073446</v>
      </c>
      <c r="AP47" s="562">
        <f t="shared" si="26"/>
        <v>0.55038215927081602</v>
      </c>
      <c r="AQ47" s="562">
        <f t="shared" si="26"/>
        <v>0.56589745647655887</v>
      </c>
      <c r="AR47" s="562">
        <f t="shared" si="26"/>
        <v>0.57343875247898424</v>
      </c>
      <c r="AS47" s="562">
        <f t="shared" si="26"/>
        <v>0.59588229092117773</v>
      </c>
      <c r="AT47" s="562">
        <f t="shared" si="26"/>
        <v>0.530879242830398</v>
      </c>
      <c r="AU47" s="562">
        <f t="shared" si="26"/>
        <v>0.53201784616239489</v>
      </c>
      <c r="AV47" s="562">
        <f t="shared" si="26"/>
        <v>0.51191030917241243</v>
      </c>
      <c r="AW47" s="562">
        <f t="shared" si="26"/>
        <v>0.49249874300081531</v>
      </c>
      <c r="AX47" s="562">
        <f t="shared" si="26"/>
        <v>0.49735737987816359</v>
      </c>
      <c r="AY47" s="562">
        <f t="shared" si="26"/>
        <v>0.50769948043990376</v>
      </c>
      <c r="AZ47" s="562">
        <f t="shared" ref="AZ47" si="30">AZ19/AZ$16</f>
        <v>0.50442174991402411</v>
      </c>
    </row>
    <row r="48" spans="24:66">
      <c r="X48" s="259"/>
      <c r="Y48" s="564" t="s">
        <v>135</v>
      </c>
      <c r="Z48" s="447"/>
      <c r="AA48" s="447">
        <f>AA20/AA$16</f>
        <v>0.69578379718268168</v>
      </c>
      <c r="AB48" s="447">
        <f t="shared" si="26"/>
        <v>0.70179892696374258</v>
      </c>
      <c r="AC48" s="447">
        <f t="shared" si="26"/>
        <v>0.70734905619691546</v>
      </c>
      <c r="AD48" s="447">
        <f t="shared" si="26"/>
        <v>0.71122488685298679</v>
      </c>
      <c r="AE48" s="447">
        <f t="shared" si="26"/>
        <v>0.71252613759384675</v>
      </c>
      <c r="AF48" s="447">
        <f t="shared" si="26"/>
        <v>0.71392712429114391</v>
      </c>
      <c r="AG48" s="447">
        <f t="shared" si="26"/>
        <v>0.67089608678571322</v>
      </c>
      <c r="AH48" s="447">
        <f t="shared" si="26"/>
        <v>0.61305062239029129</v>
      </c>
      <c r="AI48" s="447">
        <f t="shared" si="26"/>
        <v>0.53058553459273183</v>
      </c>
      <c r="AJ48" s="447">
        <f t="shared" si="26"/>
        <v>0.38185930157093928</v>
      </c>
      <c r="AK48" s="447">
        <f t="shared" si="26"/>
        <v>0.26950392855594751</v>
      </c>
      <c r="AL48" s="447">
        <f t="shared" si="26"/>
        <v>0.3216726332636422</v>
      </c>
      <c r="AM48" s="447">
        <f t="shared" si="26"/>
        <v>0.27741582365442846</v>
      </c>
      <c r="AN48" s="447">
        <f t="shared" si="26"/>
        <v>0.26135085345270481</v>
      </c>
      <c r="AO48" s="447">
        <f t="shared" si="26"/>
        <v>0.27086021478776234</v>
      </c>
      <c r="AP48" s="447">
        <f t="shared" si="26"/>
        <v>0.32642271473912166</v>
      </c>
      <c r="AQ48" s="447">
        <f t="shared" si="26"/>
        <v>0.31040783418534112</v>
      </c>
      <c r="AR48" s="447">
        <f t="shared" si="26"/>
        <v>0.30044213594991886</v>
      </c>
      <c r="AS48" s="447">
        <f t="shared" si="26"/>
        <v>0.28736627994501213</v>
      </c>
      <c r="AT48" s="447">
        <f t="shared" si="26"/>
        <v>0.35176702805473115</v>
      </c>
      <c r="AU48" s="447">
        <f t="shared" si="26"/>
        <v>0.40593133839034717</v>
      </c>
      <c r="AV48" s="447">
        <f t="shared" si="26"/>
        <v>0.42905691755662917</v>
      </c>
      <c r="AW48" s="447">
        <f t="shared" si="26"/>
        <v>0.4606792579387381</v>
      </c>
      <c r="AX48" s="447">
        <f t="shared" si="26"/>
        <v>0.46593858737907773</v>
      </c>
      <c r="AY48" s="447">
        <f t="shared" si="26"/>
        <v>0.45978901996639265</v>
      </c>
      <c r="AZ48" s="447">
        <f t="shared" ref="AZ48" si="31">AZ20/AZ$16</f>
        <v>0.4609405916126314</v>
      </c>
    </row>
    <row r="49" spans="2:56" ht="16.5">
      <c r="X49" s="260" t="s">
        <v>87</v>
      </c>
      <c r="Y49" s="261"/>
      <c r="Z49" s="270"/>
      <c r="AA49" s="270">
        <f t="shared" ref="AA49:AY54" si="32">AA21/AA$21</f>
        <v>1</v>
      </c>
      <c r="AB49" s="270">
        <f t="shared" si="32"/>
        <v>1</v>
      </c>
      <c r="AC49" s="270">
        <f t="shared" si="32"/>
        <v>1</v>
      </c>
      <c r="AD49" s="270">
        <f t="shared" si="32"/>
        <v>1</v>
      </c>
      <c r="AE49" s="270">
        <f t="shared" si="32"/>
        <v>1</v>
      </c>
      <c r="AF49" s="270">
        <f t="shared" si="32"/>
        <v>1</v>
      </c>
      <c r="AG49" s="270">
        <f t="shared" si="32"/>
        <v>1</v>
      </c>
      <c r="AH49" s="270">
        <f t="shared" si="32"/>
        <v>1</v>
      </c>
      <c r="AI49" s="270">
        <f t="shared" si="32"/>
        <v>1</v>
      </c>
      <c r="AJ49" s="270">
        <f t="shared" si="32"/>
        <v>1</v>
      </c>
      <c r="AK49" s="270">
        <f t="shared" si="32"/>
        <v>1</v>
      </c>
      <c r="AL49" s="270">
        <f t="shared" si="32"/>
        <v>1</v>
      </c>
      <c r="AM49" s="270">
        <f t="shared" si="32"/>
        <v>1</v>
      </c>
      <c r="AN49" s="270">
        <f t="shared" si="32"/>
        <v>1</v>
      </c>
      <c r="AO49" s="270">
        <f t="shared" si="32"/>
        <v>1</v>
      </c>
      <c r="AP49" s="270">
        <f t="shared" si="32"/>
        <v>1</v>
      </c>
      <c r="AQ49" s="270">
        <f t="shared" si="32"/>
        <v>1</v>
      </c>
      <c r="AR49" s="270">
        <f t="shared" si="32"/>
        <v>1</v>
      </c>
      <c r="AS49" s="270">
        <f t="shared" si="32"/>
        <v>1</v>
      </c>
      <c r="AT49" s="270">
        <f t="shared" si="32"/>
        <v>1</v>
      </c>
      <c r="AU49" s="270">
        <f t="shared" si="32"/>
        <v>1</v>
      </c>
      <c r="AV49" s="270">
        <f t="shared" si="32"/>
        <v>1</v>
      </c>
      <c r="AW49" s="270">
        <f t="shared" si="32"/>
        <v>1</v>
      </c>
      <c r="AX49" s="270">
        <f t="shared" si="32"/>
        <v>1</v>
      </c>
      <c r="AY49" s="270">
        <f t="shared" si="32"/>
        <v>1</v>
      </c>
      <c r="AZ49" s="270">
        <f t="shared" ref="AZ49" si="33">AZ21/AZ$21</f>
        <v>1</v>
      </c>
    </row>
    <row r="50" spans="2:56" ht="16.5">
      <c r="X50" s="260"/>
      <c r="Y50" s="255" t="s">
        <v>88</v>
      </c>
      <c r="Z50" s="177"/>
      <c r="AA50" s="177">
        <f>AA22/AA$21</f>
        <v>0.27009828363896243</v>
      </c>
      <c r="AB50" s="177">
        <f t="shared" si="32"/>
        <v>0.27306050451048774</v>
      </c>
      <c r="AC50" s="177">
        <f t="shared" si="32"/>
        <v>0.27420596306334122</v>
      </c>
      <c r="AD50" s="177">
        <f t="shared" si="32"/>
        <v>0.27305084698742227</v>
      </c>
      <c r="AE50" s="177">
        <f t="shared" si="32"/>
        <v>0.27185650774862885</v>
      </c>
      <c r="AF50" s="177">
        <f t="shared" si="32"/>
        <v>0.27308668528633834</v>
      </c>
      <c r="AG50" s="177">
        <f t="shared" si="32"/>
        <v>0.23439995229799018</v>
      </c>
      <c r="AH50" s="177">
        <f t="shared" si="32"/>
        <v>0.16969733165163101</v>
      </c>
      <c r="AI50" s="177">
        <f t="shared" si="32"/>
        <v>0.15172297628421497</v>
      </c>
      <c r="AJ50" s="177">
        <f t="shared" si="32"/>
        <v>0.15901285291668507</v>
      </c>
      <c r="AK50" s="177">
        <f t="shared" si="32"/>
        <v>0.11673419151024299</v>
      </c>
      <c r="AL50" s="177">
        <f t="shared" si="32"/>
        <v>0.12403526519749769</v>
      </c>
      <c r="AM50" s="177">
        <f t="shared" si="32"/>
        <v>0.14310918800876804</v>
      </c>
      <c r="AN50" s="177">
        <f t="shared" si="32"/>
        <v>0.14338798222432173</v>
      </c>
      <c r="AO50" s="177">
        <f t="shared" si="32"/>
        <v>0.13874145261789569</v>
      </c>
      <c r="AP50" s="177">
        <f t="shared" si="32"/>
        <v>0.1840963425583152</v>
      </c>
      <c r="AQ50" s="177">
        <f t="shared" si="32"/>
        <v>0.24928291270496933</v>
      </c>
      <c r="AR50" s="177">
        <f t="shared" si="32"/>
        <v>0.24160973730578975</v>
      </c>
      <c r="AS50" s="177">
        <f t="shared" si="32"/>
        <v>0.29419927267696933</v>
      </c>
      <c r="AT50" s="177">
        <f t="shared" si="32"/>
        <v>9.5053062511690531E-2</v>
      </c>
      <c r="AU50" s="177">
        <f t="shared" si="32"/>
        <v>7.8073440984976789E-2</v>
      </c>
      <c r="AV50" s="177">
        <f t="shared" si="32"/>
        <v>5.8834973419325302E-2</v>
      </c>
      <c r="AW50" s="177">
        <f t="shared" si="32"/>
        <v>5.5098507590164741E-2</v>
      </c>
      <c r="AX50" s="244">
        <f t="shared" si="32"/>
        <v>4.4150453801596705E-2</v>
      </c>
      <c r="AY50" s="244">
        <f t="shared" si="32"/>
        <v>2.9810168662420172E-2</v>
      </c>
      <c r="AZ50" s="244">
        <f t="shared" ref="AZ50" si="34">AZ22/AZ$21</f>
        <v>2.4714211265706259E-2</v>
      </c>
    </row>
    <row r="51" spans="2:56">
      <c r="X51" s="260"/>
      <c r="Y51" s="267" t="s">
        <v>136</v>
      </c>
      <c r="Z51" s="177"/>
      <c r="AA51" s="177">
        <f>AA23/AA$21</f>
        <v>1.1404039618769752E-2</v>
      </c>
      <c r="AB51" s="177">
        <f t="shared" si="32"/>
        <v>8.9002188476905181E-3</v>
      </c>
      <c r="AC51" s="177">
        <f t="shared" si="32"/>
        <v>6.844564350093515E-3</v>
      </c>
      <c r="AD51" s="177">
        <f t="shared" si="32"/>
        <v>7.1577980538925371E-3</v>
      </c>
      <c r="AE51" s="177">
        <f t="shared" si="32"/>
        <v>7.2686367862852845E-3</v>
      </c>
      <c r="AF51" s="177">
        <f t="shared" si="32"/>
        <v>6.9311341443233079E-3</v>
      </c>
      <c r="AG51" s="177">
        <f t="shared" si="32"/>
        <v>8.0365697930739506E-3</v>
      </c>
      <c r="AH51" s="177">
        <f t="shared" si="32"/>
        <v>1.2570172714935629E-2</v>
      </c>
      <c r="AI51" s="177">
        <f t="shared" si="32"/>
        <v>2.931012041854153E-2</v>
      </c>
      <c r="AJ51" s="177">
        <f t="shared" si="32"/>
        <v>6.7083547324226514E-2</v>
      </c>
      <c r="AK51" s="177">
        <f t="shared" si="32"/>
        <v>0.13943250652612357</v>
      </c>
      <c r="AL51" s="177">
        <f t="shared" si="32"/>
        <v>0.18041493119636029</v>
      </c>
      <c r="AM51" s="177">
        <f t="shared" si="32"/>
        <v>0.18683699545589161</v>
      </c>
      <c r="AN51" s="177">
        <f t="shared" si="32"/>
        <v>0.19860580131256533</v>
      </c>
      <c r="AO51" s="177">
        <f t="shared" si="32"/>
        <v>0.20154898983915676</v>
      </c>
      <c r="AP51" s="177">
        <f t="shared" si="32"/>
        <v>0.21849282375759529</v>
      </c>
      <c r="AQ51" s="177">
        <f t="shared" si="32"/>
        <v>0.19906027719265579</v>
      </c>
      <c r="AR51" s="177">
        <f t="shared" si="32"/>
        <v>0.21954484933248219</v>
      </c>
      <c r="AS51" s="177">
        <f t="shared" si="32"/>
        <v>0.14901002122599746</v>
      </c>
      <c r="AT51" s="177">
        <f t="shared" si="32"/>
        <v>9.3189276972245633E-2</v>
      </c>
      <c r="AU51" s="177">
        <f t="shared" si="32"/>
        <v>0.121183149422826</v>
      </c>
      <c r="AV51" s="177">
        <f t="shared" si="32"/>
        <v>8.1151687474931442E-2</v>
      </c>
      <c r="AW51" s="177">
        <f t="shared" si="32"/>
        <v>8.1627418652095898E-2</v>
      </c>
      <c r="AX51" s="244">
        <f t="shared" si="32"/>
        <v>7.5934441427807586E-2</v>
      </c>
      <c r="AY51" s="244">
        <f t="shared" si="32"/>
        <v>8.8326425666430147E-2</v>
      </c>
      <c r="AZ51" s="562">
        <f t="shared" ref="AZ51" si="35">AZ23/AZ$21</f>
        <v>0.10745309245959245</v>
      </c>
    </row>
    <row r="52" spans="2:56">
      <c r="X52" s="260"/>
      <c r="Y52" s="419" t="s">
        <v>263</v>
      </c>
      <c r="Z52" s="177"/>
      <c r="AA52" s="177">
        <f>AA24/AA$21</f>
        <v>3.2583864524257801E-2</v>
      </c>
      <c r="AB52" s="177">
        <f t="shared" si="32"/>
        <v>3.2941218159639372E-2</v>
      </c>
      <c r="AC52" s="177">
        <f t="shared" si="32"/>
        <v>3.3079402918911011E-2</v>
      </c>
      <c r="AD52" s="177">
        <f t="shared" si="32"/>
        <v>3.2940053104389987E-2</v>
      </c>
      <c r="AE52" s="177">
        <f t="shared" si="32"/>
        <v>3.2795971522572652E-2</v>
      </c>
      <c r="AF52" s="177">
        <f t="shared" si="32"/>
        <v>3.2944376531628877E-2</v>
      </c>
      <c r="AG52" s="177">
        <f t="shared" si="32"/>
        <v>4.9442775753534278E-2</v>
      </c>
      <c r="AH52" s="177">
        <f t="shared" si="32"/>
        <v>7.3432645458341578E-2</v>
      </c>
      <c r="AI52" s="177">
        <f t="shared" si="32"/>
        <v>8.9374903114608356E-2</v>
      </c>
      <c r="AJ52" s="177">
        <f t="shared" si="32"/>
        <v>0.15473015302403634</v>
      </c>
      <c r="AK52" s="177">
        <f t="shared" si="32"/>
        <v>0.21417696811961762</v>
      </c>
      <c r="AL52" s="177">
        <f t="shared" si="32"/>
        <v>0.21229224099156027</v>
      </c>
      <c r="AM52" s="177">
        <f t="shared" si="32"/>
        <v>0.24350863709567294</v>
      </c>
      <c r="AN52" s="177">
        <f t="shared" si="32"/>
        <v>0.25351179952655101</v>
      </c>
      <c r="AO52" s="177">
        <f t="shared" si="32"/>
        <v>0.27346263868290405</v>
      </c>
      <c r="AP52" s="177">
        <f t="shared" si="32"/>
        <v>0.2477671230175264</v>
      </c>
      <c r="AQ52" s="177">
        <f t="shared" si="32"/>
        <v>0.19808881896766312</v>
      </c>
      <c r="AR52" s="177">
        <f t="shared" si="32"/>
        <v>0.16818875406632808</v>
      </c>
      <c r="AS52" s="177">
        <f t="shared" si="32"/>
        <v>0.1495135806853258</v>
      </c>
      <c r="AT52" s="177">
        <f t="shared" si="32"/>
        <v>0.16770510159845886</v>
      </c>
      <c r="AU52" s="177">
        <f t="shared" si="32"/>
        <v>0.20366661039361875</v>
      </c>
      <c r="AV52" s="177">
        <f t="shared" si="32"/>
        <v>0.17548111207469924</v>
      </c>
      <c r="AW52" s="177">
        <f t="shared" si="32"/>
        <v>0.1591346915002371</v>
      </c>
      <c r="AX52" s="177">
        <f t="shared" si="32"/>
        <v>0.16714543968022791</v>
      </c>
      <c r="AY52" s="177">
        <f t="shared" si="32"/>
        <v>0.17714950703404331</v>
      </c>
      <c r="AZ52" s="177">
        <f t="shared" ref="AZ52" si="36">AZ24/AZ$21</f>
        <v>0.17683888119567259</v>
      </c>
    </row>
    <row r="53" spans="2:56">
      <c r="X53" s="260"/>
      <c r="Y53" s="372" t="s">
        <v>127</v>
      </c>
      <c r="Z53" s="176"/>
      <c r="AA53" s="177">
        <f>AA25/AA$21</f>
        <v>0.63131703393094751</v>
      </c>
      <c r="AB53" s="177">
        <f t="shared" si="32"/>
        <v>0.63824081171014801</v>
      </c>
      <c r="AC53" s="177">
        <f t="shared" si="32"/>
        <v>0.64091816117840661</v>
      </c>
      <c r="AD53" s="177">
        <f t="shared" si="32"/>
        <v>0.638218238598114</v>
      </c>
      <c r="AE53" s="177">
        <f t="shared" si="32"/>
        <v>0.635426637349917</v>
      </c>
      <c r="AF53" s="177">
        <f t="shared" si="32"/>
        <v>0.63830200561902206</v>
      </c>
      <c r="AG53" s="177">
        <f t="shared" si="32"/>
        <v>0.66007026567114024</v>
      </c>
      <c r="AH53" s="177">
        <f t="shared" si="32"/>
        <v>0.68768272380234086</v>
      </c>
      <c r="AI53" s="177">
        <f t="shared" si="32"/>
        <v>0.66715006446792036</v>
      </c>
      <c r="AJ53" s="177">
        <f t="shared" si="32"/>
        <v>0.52928419844506402</v>
      </c>
      <c r="AK53" s="177">
        <f t="shared" si="32"/>
        <v>0.41381619653608398</v>
      </c>
      <c r="AL53" s="177">
        <f t="shared" si="32"/>
        <v>0.35006834449973279</v>
      </c>
      <c r="AM53" s="177">
        <f t="shared" si="32"/>
        <v>0.28196069471273777</v>
      </c>
      <c r="AN53" s="177">
        <f t="shared" si="32"/>
        <v>0.25523343165207574</v>
      </c>
      <c r="AO53" s="177">
        <f t="shared" si="32"/>
        <v>0.22419933017776222</v>
      </c>
      <c r="AP53" s="177">
        <f t="shared" si="32"/>
        <v>0.17799661254383842</v>
      </c>
      <c r="AQ53" s="177">
        <f t="shared" si="32"/>
        <v>0.18492237514451257</v>
      </c>
      <c r="AR53" s="177">
        <f t="shared" si="32"/>
        <v>0.18590093868556024</v>
      </c>
      <c r="AS53" s="177">
        <f t="shared" si="32"/>
        <v>0.19824610943865556</v>
      </c>
      <c r="AT53" s="177">
        <f t="shared" si="32"/>
        <v>0.29066281366253283</v>
      </c>
      <c r="AU53" s="177">
        <f t="shared" si="32"/>
        <v>0.25670722143089281</v>
      </c>
      <c r="AV53" s="177">
        <f t="shared" si="32"/>
        <v>0.31436729142518216</v>
      </c>
      <c r="AW53" s="177">
        <f t="shared" si="32"/>
        <v>0.32172004066561261</v>
      </c>
      <c r="AX53" s="177">
        <f t="shared" si="32"/>
        <v>0.30580519775369103</v>
      </c>
      <c r="AY53" s="177">
        <f t="shared" si="32"/>
        <v>0.29137326408324171</v>
      </c>
      <c r="AZ53" s="177">
        <f t="shared" ref="AZ53" si="37">AZ25/AZ$21</f>
        <v>0.28752927912678555</v>
      </c>
    </row>
    <row r="54" spans="2:56">
      <c r="X54" s="378"/>
      <c r="Y54" s="267" t="s">
        <v>137</v>
      </c>
      <c r="Z54" s="380"/>
      <c r="AA54" s="176">
        <f>AA26/AA$21</f>
        <v>5.4596778287062449E-2</v>
      </c>
      <c r="AB54" s="176">
        <f t="shared" si="32"/>
        <v>4.6857246772034421E-2</v>
      </c>
      <c r="AC54" s="176">
        <f t="shared" si="32"/>
        <v>4.4951908489247544E-2</v>
      </c>
      <c r="AD54" s="176">
        <f t="shared" si="32"/>
        <v>4.8633063256181296E-2</v>
      </c>
      <c r="AE54" s="176">
        <f t="shared" si="32"/>
        <v>5.2652246592596187E-2</v>
      </c>
      <c r="AF54" s="176">
        <f t="shared" si="32"/>
        <v>4.8735798418687526E-2</v>
      </c>
      <c r="AG54" s="176">
        <f t="shared" si="32"/>
        <v>4.8050436484261327E-2</v>
      </c>
      <c r="AH54" s="176">
        <f t="shared" si="32"/>
        <v>5.6617126372750848E-2</v>
      </c>
      <c r="AI54" s="176">
        <f t="shared" si="32"/>
        <v>6.2441935714714771E-2</v>
      </c>
      <c r="AJ54" s="176">
        <f t="shared" si="32"/>
        <v>8.9889248289987969E-2</v>
      </c>
      <c r="AK54" s="176">
        <f t="shared" si="32"/>
        <v>0.11584013730793179</v>
      </c>
      <c r="AL54" s="176">
        <f t="shared" si="32"/>
        <v>0.13318921811484902</v>
      </c>
      <c r="AM54" s="176">
        <f t="shared" si="32"/>
        <v>0.14458448472692956</v>
      </c>
      <c r="AN54" s="176">
        <f t="shared" si="32"/>
        <v>0.14926098528448614</v>
      </c>
      <c r="AO54" s="176">
        <f t="shared" si="32"/>
        <v>0.16204758868228136</v>
      </c>
      <c r="AP54" s="176">
        <f t="shared" si="32"/>
        <v>0.17164709812272469</v>
      </c>
      <c r="AQ54" s="176">
        <f t="shared" si="32"/>
        <v>0.168645615990199</v>
      </c>
      <c r="AR54" s="176">
        <f t="shared" si="32"/>
        <v>0.18475572060983972</v>
      </c>
      <c r="AS54" s="176">
        <f t="shared" si="32"/>
        <v>0.20903101597305168</v>
      </c>
      <c r="AT54" s="176">
        <f t="shared" si="32"/>
        <v>0.35338974525507211</v>
      </c>
      <c r="AU54" s="176">
        <f t="shared" si="32"/>
        <v>0.34036957776768562</v>
      </c>
      <c r="AV54" s="176">
        <f t="shared" si="32"/>
        <v>0.370164935605862</v>
      </c>
      <c r="AW54" s="176">
        <f t="shared" si="32"/>
        <v>0.38241934159188956</v>
      </c>
      <c r="AX54" s="176">
        <f t="shared" si="32"/>
        <v>0.40696446733667679</v>
      </c>
      <c r="AY54" s="176">
        <f t="shared" si="32"/>
        <v>0.41334063455386477</v>
      </c>
      <c r="AZ54" s="176">
        <f t="shared" ref="AZ54" si="38">AZ26/AZ$21</f>
        <v>0.40346453595224319</v>
      </c>
    </row>
    <row r="55" spans="2:56" ht="14.25">
      <c r="X55" s="373" t="s">
        <v>128</v>
      </c>
      <c r="Y55" s="374"/>
      <c r="Z55" s="377"/>
      <c r="AA55" s="402">
        <f t="shared" ref="AA55:AY57" si="39">AA27/AA$27</f>
        <v>1</v>
      </c>
      <c r="AB55" s="402">
        <f t="shared" si="39"/>
        <v>1</v>
      </c>
      <c r="AC55" s="402">
        <f t="shared" si="39"/>
        <v>1</v>
      </c>
      <c r="AD55" s="402">
        <f t="shared" si="39"/>
        <v>1</v>
      </c>
      <c r="AE55" s="402">
        <f t="shared" si="39"/>
        <v>1</v>
      </c>
      <c r="AF55" s="402">
        <f t="shared" si="39"/>
        <v>1</v>
      </c>
      <c r="AG55" s="402">
        <f t="shared" si="39"/>
        <v>1</v>
      </c>
      <c r="AH55" s="402">
        <f t="shared" si="39"/>
        <v>1</v>
      </c>
      <c r="AI55" s="402">
        <f t="shared" si="39"/>
        <v>1</v>
      </c>
      <c r="AJ55" s="402">
        <f t="shared" si="39"/>
        <v>1</v>
      </c>
      <c r="AK55" s="402">
        <f t="shared" si="39"/>
        <v>1</v>
      </c>
      <c r="AL55" s="402">
        <f t="shared" si="39"/>
        <v>1</v>
      </c>
      <c r="AM55" s="402">
        <f t="shared" si="39"/>
        <v>1</v>
      </c>
      <c r="AN55" s="402">
        <f t="shared" si="39"/>
        <v>1</v>
      </c>
      <c r="AO55" s="402">
        <f t="shared" si="39"/>
        <v>1</v>
      </c>
      <c r="AP55" s="402">
        <f t="shared" si="39"/>
        <v>1</v>
      </c>
      <c r="AQ55" s="402">
        <f t="shared" si="39"/>
        <v>1</v>
      </c>
      <c r="AR55" s="402">
        <f t="shared" si="39"/>
        <v>1</v>
      </c>
      <c r="AS55" s="402">
        <f t="shared" si="39"/>
        <v>1</v>
      </c>
      <c r="AT55" s="402">
        <f t="shared" si="39"/>
        <v>1</v>
      </c>
      <c r="AU55" s="402">
        <f t="shared" si="39"/>
        <v>1</v>
      </c>
      <c r="AV55" s="402">
        <f t="shared" si="39"/>
        <v>1</v>
      </c>
      <c r="AW55" s="402">
        <f t="shared" si="39"/>
        <v>1</v>
      </c>
      <c r="AX55" s="402">
        <f t="shared" si="39"/>
        <v>1</v>
      </c>
      <c r="AY55" s="402">
        <f t="shared" si="39"/>
        <v>1</v>
      </c>
      <c r="AZ55" s="402">
        <f t="shared" ref="AZ55" si="40">AZ27/AZ$27</f>
        <v>1</v>
      </c>
    </row>
    <row r="56" spans="2:56" ht="18.75">
      <c r="X56" s="373"/>
      <c r="Y56" s="497" t="s">
        <v>148</v>
      </c>
      <c r="Z56" s="237"/>
      <c r="AA56" s="447">
        <f t="shared" si="39"/>
        <v>9.3287400174186338E-2</v>
      </c>
      <c r="AB56" s="447">
        <f t="shared" si="39"/>
        <v>9.3287400174186338E-2</v>
      </c>
      <c r="AC56" s="447">
        <f t="shared" si="39"/>
        <v>9.3287400174186338E-2</v>
      </c>
      <c r="AD56" s="447">
        <f t="shared" si="39"/>
        <v>9.3287400174186338E-2</v>
      </c>
      <c r="AE56" s="447">
        <f t="shared" si="39"/>
        <v>9.3287400174186338E-2</v>
      </c>
      <c r="AF56" s="447">
        <f t="shared" si="39"/>
        <v>9.3287400174186394E-2</v>
      </c>
      <c r="AG56" s="447">
        <f t="shared" si="39"/>
        <v>9.7388159183309106E-2</v>
      </c>
      <c r="AH56" s="447">
        <f t="shared" si="39"/>
        <v>0.10950382643205392</v>
      </c>
      <c r="AI56" s="447">
        <f t="shared" si="39"/>
        <v>0.10958290447388978</v>
      </c>
      <c r="AJ56" s="447">
        <f t="shared" si="39"/>
        <v>6.695231784046575E-2</v>
      </c>
      <c r="AK56" s="447">
        <f t="shared" si="39"/>
        <v>0.11096021568365817</v>
      </c>
      <c r="AL56" s="447">
        <f t="shared" si="39"/>
        <v>0.10581744178231869</v>
      </c>
      <c r="AM56" s="447">
        <f t="shared" si="39"/>
        <v>0.20255934836130321</v>
      </c>
      <c r="AN56" s="447">
        <f t="shared" si="39"/>
        <v>6.8998653665185747E-2</v>
      </c>
      <c r="AO56" s="447">
        <f t="shared" si="39"/>
        <v>5.6184922964846992E-2</v>
      </c>
      <c r="AP56" s="447">
        <f t="shared" si="39"/>
        <v>0.81467495896318531</v>
      </c>
      <c r="AQ56" s="447">
        <f t="shared" si="39"/>
        <v>0.74561445035930585</v>
      </c>
      <c r="AR56" s="447">
        <f t="shared" si="39"/>
        <v>0.70356806736325661</v>
      </c>
      <c r="AS56" s="447">
        <f t="shared" si="39"/>
        <v>0.77997909064109328</v>
      </c>
      <c r="AT56" s="447">
        <f t="shared" si="39"/>
        <v>0.82411954691460776</v>
      </c>
      <c r="AU56" s="447">
        <f t="shared" si="39"/>
        <v>0.84149866494350845</v>
      </c>
      <c r="AV56" s="447">
        <f t="shared" si="39"/>
        <v>0.87250370020436274</v>
      </c>
      <c r="AW56" s="447">
        <f t="shared" si="39"/>
        <v>0.84248437357540129</v>
      </c>
      <c r="AX56" s="447">
        <f t="shared" si="39"/>
        <v>0.90362860073210582</v>
      </c>
      <c r="AY56" s="447">
        <f t="shared" si="39"/>
        <v>0.80956429108121231</v>
      </c>
      <c r="AZ56" s="447">
        <f t="shared" ref="AZ56" si="41">AZ28/AZ$27</f>
        <v>0.70784237951674778</v>
      </c>
    </row>
    <row r="57" spans="2:56" thickBot="1">
      <c r="X57" s="448"/>
      <c r="Y57" s="565" t="s">
        <v>263</v>
      </c>
      <c r="Z57" s="237"/>
      <c r="AA57" s="566">
        <f t="shared" si="39"/>
        <v>0.90671259982581365</v>
      </c>
      <c r="AB57" s="566">
        <f t="shared" si="39"/>
        <v>0.90671259982581365</v>
      </c>
      <c r="AC57" s="566">
        <f t="shared" si="39"/>
        <v>0.90671259982581365</v>
      </c>
      <c r="AD57" s="566">
        <f t="shared" si="39"/>
        <v>0.90671259982581376</v>
      </c>
      <c r="AE57" s="566">
        <f t="shared" si="39"/>
        <v>0.90671259982581376</v>
      </c>
      <c r="AF57" s="566">
        <f t="shared" si="39"/>
        <v>0.90671259982581365</v>
      </c>
      <c r="AG57" s="566">
        <f t="shared" si="39"/>
        <v>0.90261184081669077</v>
      </c>
      <c r="AH57" s="566">
        <f t="shared" si="39"/>
        <v>0.89049617356794597</v>
      </c>
      <c r="AI57" s="566">
        <f t="shared" si="39"/>
        <v>0.89041709552611026</v>
      </c>
      <c r="AJ57" s="566">
        <f t="shared" si="39"/>
        <v>0.93304768215953415</v>
      </c>
      <c r="AK57" s="566">
        <f t="shared" si="39"/>
        <v>0.88903978431634179</v>
      </c>
      <c r="AL57" s="566">
        <f t="shared" si="39"/>
        <v>0.89418255821768122</v>
      </c>
      <c r="AM57" s="566">
        <f t="shared" si="39"/>
        <v>0.79744065163869671</v>
      </c>
      <c r="AN57" s="566">
        <f t="shared" si="39"/>
        <v>0.93100134633481435</v>
      </c>
      <c r="AO57" s="566">
        <f t="shared" si="39"/>
        <v>0.9438150770351531</v>
      </c>
      <c r="AP57" s="566">
        <f t="shared" si="39"/>
        <v>0.18532504103681466</v>
      </c>
      <c r="AQ57" s="566">
        <f t="shared" si="39"/>
        <v>0.25438554964069415</v>
      </c>
      <c r="AR57" s="566">
        <f t="shared" si="39"/>
        <v>0.29643193263674328</v>
      </c>
      <c r="AS57" s="566">
        <f t="shared" si="39"/>
        <v>0.22002090935890664</v>
      </c>
      <c r="AT57" s="566">
        <f t="shared" si="39"/>
        <v>0.17588045308539227</v>
      </c>
      <c r="AU57" s="566">
        <f t="shared" si="39"/>
        <v>0.15850133505649153</v>
      </c>
      <c r="AV57" s="566">
        <f t="shared" si="39"/>
        <v>0.12749629979563723</v>
      </c>
      <c r="AW57" s="566">
        <f t="shared" si="39"/>
        <v>0.15751562642459879</v>
      </c>
      <c r="AX57" s="566">
        <f t="shared" si="39"/>
        <v>9.637139926789412E-2</v>
      </c>
      <c r="AY57" s="566">
        <f t="shared" si="39"/>
        <v>0.19043570891878761</v>
      </c>
      <c r="AZ57" s="566">
        <f t="shared" ref="AZ57" si="42">AZ29/AZ$27</f>
        <v>0.29215762048325217</v>
      </c>
    </row>
    <row r="58" spans="2:56" ht="15.75" thickTop="1">
      <c r="B58" s="1" t="s">
        <v>72</v>
      </c>
      <c r="X58" s="379"/>
      <c r="Y58" s="263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</row>
    <row r="60" spans="2:56">
      <c r="X60" s="290" t="s">
        <v>125</v>
      </c>
    </row>
    <row r="61" spans="2:56">
      <c r="X61" s="249"/>
      <c r="Y61" s="250"/>
      <c r="Z61" s="209">
        <v>1990</v>
      </c>
      <c r="AA61" s="209">
        <v>1990</v>
      </c>
      <c r="AB61" s="209">
        <f>AA61+1</f>
        <v>1991</v>
      </c>
      <c r="AC61" s="209">
        <f>AB61+1</f>
        <v>1992</v>
      </c>
      <c r="AD61" s="209">
        <f>AC61+1</f>
        <v>1993</v>
      </c>
      <c r="AE61" s="209">
        <f>AD61+1</f>
        <v>1994</v>
      </c>
      <c r="AF61" s="209">
        <f>AE61+1</f>
        <v>1995</v>
      </c>
      <c r="AG61" s="209">
        <f t="shared" ref="AG61:AP61" si="43">AF61+1</f>
        <v>1996</v>
      </c>
      <c r="AH61" s="209">
        <f t="shared" si="43"/>
        <v>1997</v>
      </c>
      <c r="AI61" s="209">
        <f t="shared" si="43"/>
        <v>1998</v>
      </c>
      <c r="AJ61" s="209">
        <f t="shared" si="43"/>
        <v>1999</v>
      </c>
      <c r="AK61" s="209">
        <f t="shared" si="43"/>
        <v>2000</v>
      </c>
      <c r="AL61" s="209">
        <f t="shared" si="43"/>
        <v>2001</v>
      </c>
      <c r="AM61" s="209">
        <f t="shared" si="43"/>
        <v>2002</v>
      </c>
      <c r="AN61" s="209">
        <f t="shared" si="43"/>
        <v>2003</v>
      </c>
      <c r="AO61" s="209">
        <f t="shared" si="43"/>
        <v>2004</v>
      </c>
      <c r="AP61" s="209">
        <f t="shared" si="43"/>
        <v>2005</v>
      </c>
      <c r="AQ61" s="209">
        <f>AP61+1</f>
        <v>2006</v>
      </c>
      <c r="AR61" s="209">
        <f>AQ61+1</f>
        <v>2007</v>
      </c>
      <c r="AS61" s="210">
        <v>2008</v>
      </c>
      <c r="AT61" s="210">
        <v>2009</v>
      </c>
      <c r="AU61" s="210">
        <v>2010</v>
      </c>
      <c r="AV61" s="210">
        <v>2011</v>
      </c>
      <c r="AW61" s="210">
        <v>2012</v>
      </c>
      <c r="AX61" s="210">
        <v>2013</v>
      </c>
      <c r="AY61" s="210">
        <f>AX61+1</f>
        <v>2014</v>
      </c>
      <c r="AZ61" s="210">
        <f>AY61+1</f>
        <v>2015</v>
      </c>
      <c r="BA61" s="210">
        <v>2016</v>
      </c>
      <c r="BB61" s="210">
        <v>2017</v>
      </c>
      <c r="BC61" s="210">
        <v>2018</v>
      </c>
      <c r="BD61" s="210">
        <v>2019</v>
      </c>
    </row>
    <row r="62" spans="2:56">
      <c r="X62" s="251" t="s">
        <v>220</v>
      </c>
      <c r="Y62" s="252"/>
      <c r="Z62" s="391">
        <f>AA$6</f>
        <v>15932.309861006501</v>
      </c>
      <c r="AA62" s="172">
        <f>AA$6/$Z62-1</f>
        <v>0</v>
      </c>
      <c r="AB62" s="172">
        <f t="shared" ref="AB62:BD62" si="44">AB$6/$Z62-1</f>
        <v>8.8957790566543071E-2</v>
      </c>
      <c r="AC62" s="172">
        <f t="shared" si="44"/>
        <v>0.11516937535412142</v>
      </c>
      <c r="AD62" s="172">
        <f t="shared" si="44"/>
        <v>0.13788637322828978</v>
      </c>
      <c r="AE62" s="172">
        <f t="shared" si="44"/>
        <v>0.32133352895417433</v>
      </c>
      <c r="AF62" s="172">
        <f t="shared" si="44"/>
        <v>0.58251537123934916</v>
      </c>
      <c r="AG62" s="172">
        <f t="shared" si="44"/>
        <v>0.54389817744200486</v>
      </c>
      <c r="AH62" s="172">
        <f t="shared" si="44"/>
        <v>0.5337717295597082</v>
      </c>
      <c r="AI62" s="172">
        <f t="shared" si="44"/>
        <v>0.49017183492585636</v>
      </c>
      <c r="AJ62" s="172">
        <f t="shared" si="44"/>
        <v>0.52947430448638522</v>
      </c>
      <c r="AK62" s="172">
        <f t="shared" si="44"/>
        <v>0.43430951860962796</v>
      </c>
      <c r="AL62" s="172">
        <f t="shared" si="44"/>
        <v>0.22156413833847166</v>
      </c>
      <c r="AM62" s="172">
        <f t="shared" si="44"/>
        <v>1.9079215519760107E-2</v>
      </c>
      <c r="AN62" s="172">
        <f t="shared" si="44"/>
        <v>1.8579375685613408E-2</v>
      </c>
      <c r="AO62" s="172">
        <f t="shared" si="44"/>
        <v>-0.22041985622420768</v>
      </c>
      <c r="AP62" s="172">
        <f t="shared" si="44"/>
        <v>-0.1977473687716238</v>
      </c>
      <c r="AQ62" s="172">
        <f t="shared" si="44"/>
        <v>-8.193116529351363E-2</v>
      </c>
      <c r="AR62" s="172">
        <f t="shared" si="44"/>
        <v>4.8628128857219233E-2</v>
      </c>
      <c r="AS62" s="172">
        <f t="shared" si="44"/>
        <v>0.21042221534956718</v>
      </c>
      <c r="AT62" s="172">
        <f t="shared" si="44"/>
        <v>0.3141289289109892</v>
      </c>
      <c r="AU62" s="172">
        <f t="shared" si="44"/>
        <v>0.46274892263198741</v>
      </c>
      <c r="AV62" s="172">
        <f t="shared" si="44"/>
        <v>0.63637270773716392</v>
      </c>
      <c r="AW62" s="172">
        <f t="shared" si="44"/>
        <v>0.84239472286848494</v>
      </c>
      <c r="AX62" s="172">
        <f t="shared" si="44"/>
        <v>1.0143338221121176</v>
      </c>
      <c r="AY62" s="172">
        <f t="shared" si="44"/>
        <v>1.2460606342389764</v>
      </c>
      <c r="AZ62" s="172">
        <f t="shared" si="44"/>
        <v>1.4750458535776891</v>
      </c>
      <c r="BA62" s="172">
        <f t="shared" si="44"/>
        <v>-1</v>
      </c>
      <c r="BB62" s="172">
        <f t="shared" si="44"/>
        <v>-1</v>
      </c>
      <c r="BC62" s="172">
        <f t="shared" si="44"/>
        <v>-1</v>
      </c>
      <c r="BD62" s="172">
        <f t="shared" si="44"/>
        <v>-1</v>
      </c>
    </row>
    <row r="63" spans="2:56">
      <c r="X63" s="253"/>
      <c r="Y63" s="414" t="s">
        <v>102</v>
      </c>
      <c r="Z63" s="63">
        <f>AA7</f>
        <v>15928.725007472323</v>
      </c>
      <c r="AA63" s="404">
        <f>IF(ISTEXT($Z63),"―",AA7/$Z63-1)</f>
        <v>0</v>
      </c>
      <c r="AB63" s="404">
        <f>IF(ISTEXT($Z63),"―",AB7/$Z63-1)</f>
        <v>8.9202866941598291E-2</v>
      </c>
      <c r="AC63" s="404">
        <f t="shared" ref="AC63:BD71" si="45">IF(ISTEXT($Z63),"―",AC7/$Z63-1)</f>
        <v>0.10367316967990781</v>
      </c>
      <c r="AD63" s="404">
        <f t="shared" si="45"/>
        <v>5.4241346689209768E-2</v>
      </c>
      <c r="AE63" s="404">
        <f t="shared" si="45"/>
        <v>0.15620403449494802</v>
      </c>
      <c r="AF63" s="404">
        <f t="shared" si="45"/>
        <v>0.34725158416212842</v>
      </c>
      <c r="AG63" s="404">
        <f t="shared" si="45"/>
        <v>0.23854231840559814</v>
      </c>
      <c r="AH63" s="404">
        <f t="shared" si="45"/>
        <v>0.16699861359147117</v>
      </c>
      <c r="AI63" s="404">
        <f t="shared" si="45"/>
        <v>9.4525769753784461E-2</v>
      </c>
      <c r="AJ63" s="404">
        <f t="shared" si="45"/>
        <v>0.1196125233899068</v>
      </c>
      <c r="AK63" s="404">
        <f t="shared" si="45"/>
        <v>-1.5112635026305998E-2</v>
      </c>
      <c r="AL63" s="404">
        <f t="shared" si="45"/>
        <v>-0.2585470591990493</v>
      </c>
      <c r="AM63" s="404">
        <f t="shared" si="45"/>
        <v>-0.51591856872519382</v>
      </c>
      <c r="AN63" s="404">
        <f t="shared" si="45"/>
        <v>-0.6011206171856539</v>
      </c>
      <c r="AO63" s="404">
        <f t="shared" si="45"/>
        <v>-0.91916490495027225</v>
      </c>
      <c r="AP63" s="404">
        <f t="shared" si="45"/>
        <v>-0.96320609466702045</v>
      </c>
      <c r="AQ63" s="404">
        <f t="shared" si="45"/>
        <v>-0.94782884382710098</v>
      </c>
      <c r="AR63" s="404">
        <f t="shared" si="45"/>
        <v>-0.98271801416178239</v>
      </c>
      <c r="AS63" s="404">
        <f t="shared" si="45"/>
        <v>-0.96274152515524047</v>
      </c>
      <c r="AT63" s="404">
        <f t="shared" si="45"/>
        <v>-0.99684092731989571</v>
      </c>
      <c r="AU63" s="404">
        <f t="shared" si="45"/>
        <v>-0.99665509951518372</v>
      </c>
      <c r="AV63" s="404">
        <f t="shared" si="45"/>
        <v>-0.99897794707408394</v>
      </c>
      <c r="AW63" s="404">
        <f t="shared" si="45"/>
        <v>-0.99888503317172794</v>
      </c>
      <c r="AX63" s="404">
        <f t="shared" si="45"/>
        <v>-0.99897794707408394</v>
      </c>
      <c r="AY63" s="404">
        <f t="shared" si="45"/>
        <v>-0.99851337756230385</v>
      </c>
      <c r="AZ63" s="404">
        <f t="shared" ref="AZ63" si="46">IF(ISTEXT($Z63),"―",AZ7/$Z63-1)</f>
        <v>-0.99814172195287987</v>
      </c>
      <c r="BA63" s="404">
        <f t="shared" si="45"/>
        <v>-1</v>
      </c>
      <c r="BB63" s="404">
        <f t="shared" si="45"/>
        <v>-1</v>
      </c>
      <c r="BC63" s="404">
        <f t="shared" si="45"/>
        <v>-1</v>
      </c>
      <c r="BD63" s="404">
        <f t="shared" si="45"/>
        <v>-1</v>
      </c>
    </row>
    <row r="64" spans="2:56">
      <c r="X64" s="253"/>
      <c r="Y64" s="415" t="s">
        <v>134</v>
      </c>
      <c r="Z64" s="63">
        <f t="shared" ref="Z64:Z71" si="47">AA8</f>
        <v>1.5108061842099747</v>
      </c>
      <c r="AA64" s="404">
        <f t="shared" ref="AA64:AB71" si="48">IF(ISTEXT($Z64),"―",AA8/$Z64-1)</f>
        <v>0</v>
      </c>
      <c r="AB64" s="404" t="e">
        <f t="shared" si="48"/>
        <v>#VALUE!</v>
      </c>
      <c r="AC64" s="404">
        <f t="shared" si="45"/>
        <v>29.000000000000004</v>
      </c>
      <c r="AD64" s="404">
        <f t="shared" si="45"/>
        <v>194.00000000000006</v>
      </c>
      <c r="AE64" s="404">
        <f t="shared" si="45"/>
        <v>334.00000000000006</v>
      </c>
      <c r="AF64" s="404">
        <f t="shared" si="45"/>
        <v>369.00000000000006</v>
      </c>
      <c r="AG64" s="404">
        <f t="shared" si="45"/>
        <v>351.52454428322801</v>
      </c>
      <c r="AH64" s="404">
        <f t="shared" si="45"/>
        <v>282.68136415567864</v>
      </c>
      <c r="AI64" s="404">
        <f t="shared" si="45"/>
        <v>202.91544652218332</v>
      </c>
      <c r="AJ64" s="404">
        <f t="shared" si="45"/>
        <v>123.86200291968531</v>
      </c>
      <c r="AK64" s="404">
        <f t="shared" si="45"/>
        <v>195.06655634293861</v>
      </c>
      <c r="AL64" s="404">
        <f t="shared" si="45"/>
        <v>287.78997898202005</v>
      </c>
      <c r="AM64" s="404">
        <f t="shared" si="45"/>
        <v>270.69202143460114</v>
      </c>
      <c r="AN64" s="404">
        <f t="shared" si="45"/>
        <v>343.41124570903486</v>
      </c>
      <c r="AO64" s="404">
        <f t="shared" si="45"/>
        <v>372.93772157640353</v>
      </c>
      <c r="AP64" s="404">
        <f t="shared" si="45"/>
        <v>296.43764558185188</v>
      </c>
      <c r="AQ64" s="404">
        <f t="shared" si="45"/>
        <v>241.62542143152143</v>
      </c>
      <c r="AR64" s="404">
        <f t="shared" si="45"/>
        <v>235.11704929930599</v>
      </c>
      <c r="AS64" s="404">
        <f t="shared" si="45"/>
        <v>201.85743034151866</v>
      </c>
      <c r="AT64" s="404">
        <f t="shared" si="45"/>
        <v>153.72458526845841</v>
      </c>
      <c r="AU64" s="404">
        <f t="shared" si="45"/>
        <v>83.763857608827649</v>
      </c>
      <c r="AV64" s="404">
        <f t="shared" si="45"/>
        <v>99.177681197441899</v>
      </c>
      <c r="AW64" s="404">
        <f t="shared" si="45"/>
        <v>78.74298426366947</v>
      </c>
      <c r="AX64" s="404">
        <f t="shared" si="45"/>
        <v>85.813160843324937</v>
      </c>
      <c r="AY64" s="404">
        <f t="shared" si="45"/>
        <v>65.564971287497443</v>
      </c>
      <c r="AZ64" s="404">
        <f t="shared" ref="AZ64" si="49">IF(ISTEXT($Z64),"―",AZ8/$Z64-1)</f>
        <v>53.925748345611431</v>
      </c>
      <c r="BA64" s="404" t="e">
        <f t="shared" si="45"/>
        <v>#VALUE!</v>
      </c>
      <c r="BB64" s="404" t="e">
        <f t="shared" si="45"/>
        <v>#VALUE!</v>
      </c>
      <c r="BC64" s="404" t="e">
        <f t="shared" si="45"/>
        <v>#VALUE!</v>
      </c>
      <c r="BD64" s="404" t="e">
        <f t="shared" si="45"/>
        <v>#VALUE!</v>
      </c>
    </row>
    <row r="65" spans="24:56">
      <c r="X65" s="253"/>
      <c r="Y65" s="267" t="s">
        <v>136</v>
      </c>
      <c r="Z65" s="63" t="str">
        <f t="shared" si="47"/>
        <v>NO</v>
      </c>
      <c r="AA65" s="404" t="str">
        <f t="shared" si="48"/>
        <v>―</v>
      </c>
      <c r="AB65" s="404" t="str">
        <f t="shared" si="48"/>
        <v>―</v>
      </c>
      <c r="AC65" s="404" t="str">
        <f t="shared" si="45"/>
        <v>―</v>
      </c>
      <c r="AD65" s="404" t="str">
        <f t="shared" si="45"/>
        <v>―</v>
      </c>
      <c r="AE65" s="404" t="str">
        <f t="shared" si="45"/>
        <v>―</v>
      </c>
      <c r="AF65" s="404" t="str">
        <f t="shared" si="45"/>
        <v>―</v>
      </c>
      <c r="AG65" s="404" t="str">
        <f t="shared" si="45"/>
        <v>―</v>
      </c>
      <c r="AH65" s="404" t="str">
        <f t="shared" si="45"/>
        <v>―</v>
      </c>
      <c r="AI65" s="404" t="str">
        <f t="shared" si="45"/>
        <v>―</v>
      </c>
      <c r="AJ65" s="404" t="str">
        <f t="shared" si="45"/>
        <v>―</v>
      </c>
      <c r="AK65" s="404" t="str">
        <f t="shared" si="45"/>
        <v>―</v>
      </c>
      <c r="AL65" s="404" t="str">
        <f t="shared" si="45"/>
        <v>―</v>
      </c>
      <c r="AM65" s="404" t="str">
        <f t="shared" si="45"/>
        <v>―</v>
      </c>
      <c r="AN65" s="404" t="str">
        <f t="shared" si="45"/>
        <v>―</v>
      </c>
      <c r="AO65" s="404" t="str">
        <f t="shared" si="45"/>
        <v>―</v>
      </c>
      <c r="AP65" s="404" t="str">
        <f t="shared" si="45"/>
        <v>―</v>
      </c>
      <c r="AQ65" s="404" t="str">
        <f t="shared" si="45"/>
        <v>―</v>
      </c>
      <c r="AR65" s="404" t="str">
        <f t="shared" si="45"/>
        <v>―</v>
      </c>
      <c r="AS65" s="404" t="str">
        <f t="shared" si="45"/>
        <v>―</v>
      </c>
      <c r="AT65" s="404" t="str">
        <f t="shared" si="45"/>
        <v>―</v>
      </c>
      <c r="AU65" s="404" t="str">
        <f t="shared" si="45"/>
        <v>―</v>
      </c>
      <c r="AV65" s="404" t="str">
        <f t="shared" si="45"/>
        <v>―</v>
      </c>
      <c r="AW65" s="404" t="str">
        <f t="shared" si="45"/>
        <v>―</v>
      </c>
      <c r="AX65" s="404" t="str">
        <f t="shared" si="45"/>
        <v>―</v>
      </c>
      <c r="AY65" s="404" t="str">
        <f t="shared" si="45"/>
        <v>―</v>
      </c>
      <c r="AZ65" s="404" t="str">
        <f t="shared" ref="AZ65" si="50">IF(ISTEXT($Z65),"―",AZ9/$Z65-1)</f>
        <v>―</v>
      </c>
      <c r="BA65" s="404" t="str">
        <f t="shared" si="45"/>
        <v>―</v>
      </c>
      <c r="BB65" s="404" t="str">
        <f t="shared" si="45"/>
        <v>―</v>
      </c>
      <c r="BC65" s="404" t="str">
        <f t="shared" si="45"/>
        <v>―</v>
      </c>
      <c r="BD65" s="404" t="str">
        <f t="shared" si="45"/>
        <v>―</v>
      </c>
    </row>
    <row r="66" spans="24:56">
      <c r="X66" s="253"/>
      <c r="Y66" s="417" t="s">
        <v>263</v>
      </c>
      <c r="Z66" s="63">
        <f t="shared" si="47"/>
        <v>0.73211221483304723</v>
      </c>
      <c r="AA66" s="404">
        <f t="shared" si="48"/>
        <v>0</v>
      </c>
      <c r="AB66" s="404" t="e">
        <f t="shared" si="48"/>
        <v>#VALUE!</v>
      </c>
      <c r="AC66" s="404">
        <f t="shared" si="45"/>
        <v>28.999999999999996</v>
      </c>
      <c r="AD66" s="404">
        <f t="shared" si="45"/>
        <v>193.99999999999994</v>
      </c>
      <c r="AE66" s="404">
        <f t="shared" si="45"/>
        <v>333.99999999999994</v>
      </c>
      <c r="AF66" s="404">
        <f t="shared" si="45"/>
        <v>368.99999999999994</v>
      </c>
      <c r="AG66" s="404">
        <f t="shared" si="45"/>
        <v>360.10406372060828</v>
      </c>
      <c r="AH66" s="404">
        <f t="shared" si="45"/>
        <v>402.34766289900887</v>
      </c>
      <c r="AI66" s="404">
        <f t="shared" si="45"/>
        <v>371.67304871380588</v>
      </c>
      <c r="AJ66" s="404">
        <f t="shared" si="45"/>
        <v>377.44812573016048</v>
      </c>
      <c r="AK66" s="404">
        <f t="shared" si="45"/>
        <v>387.67367347028096</v>
      </c>
      <c r="AL66" s="404">
        <f t="shared" si="45"/>
        <v>300.97681799210108</v>
      </c>
      <c r="AM66" s="404">
        <f t="shared" si="45"/>
        <v>293.21114892826847</v>
      </c>
      <c r="AN66" s="404">
        <f t="shared" si="45"/>
        <v>283.07408984768409</v>
      </c>
      <c r="AO66" s="404">
        <f t="shared" si="45"/>
        <v>321.10391180729977</v>
      </c>
      <c r="AP66" s="404">
        <f t="shared" si="45"/>
        <v>308.99892355152747</v>
      </c>
      <c r="AQ66" s="404">
        <f t="shared" si="45"/>
        <v>334.40313714876794</v>
      </c>
      <c r="AR66" s="404">
        <f t="shared" si="45"/>
        <v>362.11342861878353</v>
      </c>
      <c r="AS66" s="404">
        <f t="shared" si="45"/>
        <v>322.77644822729906</v>
      </c>
      <c r="AT66" s="404">
        <f t="shared" si="45"/>
        <v>206.76635815093115</v>
      </c>
      <c r="AU66" s="404">
        <f t="shared" si="45"/>
        <v>228.40211158593777</v>
      </c>
      <c r="AV66" s="404">
        <f t="shared" si="45"/>
        <v>197.69672407157378</v>
      </c>
      <c r="AW66" s="404">
        <f t="shared" si="45"/>
        <v>168.39489647936131</v>
      </c>
      <c r="AX66" s="404">
        <f t="shared" si="45"/>
        <v>151.44736180211476</v>
      </c>
      <c r="AY66" s="404">
        <f t="shared" si="45"/>
        <v>156.2896294953168</v>
      </c>
      <c r="AZ66" s="404">
        <f t="shared" ref="AZ66" si="51">IF(ISTEXT($Z66),"―",AZ10/$Z66-1)</f>
        <v>156.09830276704821</v>
      </c>
      <c r="BA66" s="404" t="e">
        <f t="shared" si="45"/>
        <v>#VALUE!</v>
      </c>
      <c r="BB66" s="404" t="e">
        <f t="shared" si="45"/>
        <v>#VALUE!</v>
      </c>
      <c r="BC66" s="404" t="e">
        <f t="shared" si="45"/>
        <v>#VALUE!</v>
      </c>
      <c r="BD66" s="404" t="e">
        <f t="shared" si="45"/>
        <v>#VALUE!</v>
      </c>
    </row>
    <row r="67" spans="24:56">
      <c r="X67" s="253"/>
      <c r="Y67" s="414" t="s">
        <v>83</v>
      </c>
      <c r="Z67" s="63" t="str">
        <f t="shared" si="47"/>
        <v>NO</v>
      </c>
      <c r="AA67" s="404" t="str">
        <f t="shared" si="48"/>
        <v>―</v>
      </c>
      <c r="AB67" s="404" t="str">
        <f t="shared" si="48"/>
        <v>―</v>
      </c>
      <c r="AC67" s="404" t="str">
        <f t="shared" si="45"/>
        <v>―</v>
      </c>
      <c r="AD67" s="404" t="str">
        <f t="shared" si="45"/>
        <v>―</v>
      </c>
      <c r="AE67" s="404" t="str">
        <f t="shared" si="45"/>
        <v>―</v>
      </c>
      <c r="AF67" s="404" t="str">
        <f t="shared" si="45"/>
        <v>―</v>
      </c>
      <c r="AG67" s="404" t="str">
        <f t="shared" si="45"/>
        <v>―</v>
      </c>
      <c r="AH67" s="404" t="str">
        <f t="shared" si="45"/>
        <v>―</v>
      </c>
      <c r="AI67" s="404" t="str">
        <f t="shared" si="45"/>
        <v>―</v>
      </c>
      <c r="AJ67" s="404" t="str">
        <f t="shared" si="45"/>
        <v>―</v>
      </c>
      <c r="AK67" s="404" t="str">
        <f t="shared" si="45"/>
        <v>―</v>
      </c>
      <c r="AL67" s="404" t="str">
        <f t="shared" si="45"/>
        <v>―</v>
      </c>
      <c r="AM67" s="404" t="str">
        <f t="shared" si="45"/>
        <v>―</v>
      </c>
      <c r="AN67" s="404" t="str">
        <f t="shared" si="45"/>
        <v>―</v>
      </c>
      <c r="AO67" s="404" t="str">
        <f t="shared" si="45"/>
        <v>―</v>
      </c>
      <c r="AP67" s="404" t="str">
        <f t="shared" si="45"/>
        <v>―</v>
      </c>
      <c r="AQ67" s="404" t="str">
        <f t="shared" si="45"/>
        <v>―</v>
      </c>
      <c r="AR67" s="404" t="str">
        <f t="shared" si="45"/>
        <v>―</v>
      </c>
      <c r="AS67" s="404" t="str">
        <f t="shared" si="45"/>
        <v>―</v>
      </c>
      <c r="AT67" s="404" t="str">
        <f t="shared" si="45"/>
        <v>―</v>
      </c>
      <c r="AU67" s="404" t="str">
        <f t="shared" si="45"/>
        <v>―</v>
      </c>
      <c r="AV67" s="404" t="str">
        <f t="shared" si="45"/>
        <v>―</v>
      </c>
      <c r="AW67" s="404" t="str">
        <f t="shared" si="45"/>
        <v>―</v>
      </c>
      <c r="AX67" s="404" t="str">
        <f t="shared" si="45"/>
        <v>―</v>
      </c>
      <c r="AY67" s="404" t="str">
        <f t="shared" si="45"/>
        <v>―</v>
      </c>
      <c r="AZ67" s="404" t="str">
        <f t="shared" ref="AZ67" si="52">IF(ISTEXT($Z67),"―",AZ11/$Z67-1)</f>
        <v>―</v>
      </c>
      <c r="BA67" s="404" t="str">
        <f t="shared" si="45"/>
        <v>―</v>
      </c>
      <c r="BB67" s="404" t="str">
        <f t="shared" si="45"/>
        <v>―</v>
      </c>
      <c r="BC67" s="404" t="str">
        <f t="shared" si="45"/>
        <v>―</v>
      </c>
      <c r="BD67" s="404" t="str">
        <f t="shared" si="45"/>
        <v>―</v>
      </c>
    </row>
    <row r="68" spans="24:56">
      <c r="X68" s="253"/>
      <c r="Y68" s="414" t="s">
        <v>84</v>
      </c>
      <c r="Z68" s="63">
        <f t="shared" si="47"/>
        <v>1.3419351351351352</v>
      </c>
      <c r="AA68" s="404">
        <f t="shared" si="48"/>
        <v>0</v>
      </c>
      <c r="AB68" s="404" t="e">
        <f t="shared" si="48"/>
        <v>#VALUE!</v>
      </c>
      <c r="AC68" s="404">
        <f t="shared" si="45"/>
        <v>28.999999999999996</v>
      </c>
      <c r="AD68" s="404">
        <f t="shared" si="45"/>
        <v>194</v>
      </c>
      <c r="AE68" s="404">
        <f t="shared" si="45"/>
        <v>333.99999999999994</v>
      </c>
      <c r="AF68" s="404">
        <f t="shared" si="45"/>
        <v>368.99999999999994</v>
      </c>
      <c r="AG68" s="404">
        <f t="shared" si="45"/>
        <v>335.87321254501364</v>
      </c>
      <c r="AH68" s="404">
        <f t="shared" si="45"/>
        <v>347.82908103666347</v>
      </c>
      <c r="AI68" s="404">
        <f t="shared" si="45"/>
        <v>334.67196223283838</v>
      </c>
      <c r="AJ68" s="404">
        <f t="shared" si="45"/>
        <v>337.86883806362732</v>
      </c>
      <c r="AK68" s="404">
        <f t="shared" si="45"/>
        <v>359.92728129607104</v>
      </c>
      <c r="AL68" s="404">
        <f t="shared" si="45"/>
        <v>335.43388430584309</v>
      </c>
      <c r="AM68" s="404">
        <f t="shared" si="45"/>
        <v>364.941048224025</v>
      </c>
      <c r="AN68" s="404">
        <f t="shared" si="45"/>
        <v>542.80092529092258</v>
      </c>
      <c r="AO68" s="404">
        <f t="shared" si="45"/>
        <v>670.42192641360487</v>
      </c>
      <c r="AP68" s="404">
        <f t="shared" si="45"/>
        <v>697.60553829464777</v>
      </c>
      <c r="AQ68" s="404">
        <f t="shared" si="45"/>
        <v>889.12523633138255</v>
      </c>
      <c r="AR68" s="404">
        <f t="shared" si="45"/>
        <v>1063.980778036258</v>
      </c>
      <c r="AS68" s="404">
        <f t="shared" si="45"/>
        <v>1123.9128780341418</v>
      </c>
      <c r="AT68" s="404">
        <f t="shared" si="45"/>
        <v>1197.3932379151258</v>
      </c>
      <c r="AU68" s="404">
        <f t="shared" si="45"/>
        <v>1302.2460406445443</v>
      </c>
      <c r="AV68" s="404">
        <f t="shared" si="45"/>
        <v>1432.3110828586925</v>
      </c>
      <c r="AW68" s="404">
        <f t="shared" si="45"/>
        <v>1549.6187647863644</v>
      </c>
      <c r="AX68" s="404">
        <f t="shared" si="45"/>
        <v>1660.2614151742673</v>
      </c>
      <c r="AY68" s="404">
        <f t="shared" si="45"/>
        <v>1767.3072970793824</v>
      </c>
      <c r="AZ68" s="404">
        <f t="shared" ref="AZ68" si="53">IF(ISTEXT($Z68),"―",AZ12/$Z68-1)</f>
        <v>1849.9080332087317</v>
      </c>
      <c r="BA68" s="404" t="e">
        <f t="shared" si="45"/>
        <v>#VALUE!</v>
      </c>
      <c r="BB68" s="404" t="e">
        <f t="shared" si="45"/>
        <v>#VALUE!</v>
      </c>
      <c r="BC68" s="404" t="e">
        <f t="shared" si="45"/>
        <v>#VALUE!</v>
      </c>
      <c r="BD68" s="404" t="e">
        <f t="shared" si="45"/>
        <v>#VALUE!</v>
      </c>
    </row>
    <row r="69" spans="24:56">
      <c r="X69" s="253"/>
      <c r="Y69" s="416" t="s">
        <v>85</v>
      </c>
      <c r="Z69" s="63" t="str">
        <f t="shared" si="47"/>
        <v>NO</v>
      </c>
      <c r="AA69" s="404" t="str">
        <f>IF(ISTEXT($Z69),"―",AA13/$Z69-1)</f>
        <v>―</v>
      </c>
      <c r="AB69" s="404" t="str">
        <f>IF(ISTEXT($Z69),"―",AB13/$Z69-1)</f>
        <v>―</v>
      </c>
      <c r="AC69" s="404" t="str">
        <f t="shared" si="45"/>
        <v>―</v>
      </c>
      <c r="AD69" s="404" t="str">
        <f t="shared" si="45"/>
        <v>―</v>
      </c>
      <c r="AE69" s="404" t="str">
        <f t="shared" si="45"/>
        <v>―</v>
      </c>
      <c r="AF69" s="404" t="str">
        <f t="shared" si="45"/>
        <v>―</v>
      </c>
      <c r="AG69" s="404" t="str">
        <f t="shared" si="45"/>
        <v>―</v>
      </c>
      <c r="AH69" s="404" t="str">
        <f t="shared" si="45"/>
        <v>―</v>
      </c>
      <c r="AI69" s="404" t="str">
        <f t="shared" si="45"/>
        <v>―</v>
      </c>
      <c r="AJ69" s="404" t="str">
        <f t="shared" si="45"/>
        <v>―</v>
      </c>
      <c r="AK69" s="404" t="str">
        <f t="shared" si="45"/>
        <v>―</v>
      </c>
      <c r="AL69" s="404" t="str">
        <f t="shared" si="45"/>
        <v>―</v>
      </c>
      <c r="AM69" s="404" t="str">
        <f t="shared" si="45"/>
        <v>―</v>
      </c>
      <c r="AN69" s="404" t="str">
        <f t="shared" si="45"/>
        <v>―</v>
      </c>
      <c r="AO69" s="404" t="str">
        <f t="shared" si="45"/>
        <v>―</v>
      </c>
      <c r="AP69" s="404" t="str">
        <f t="shared" si="45"/>
        <v>―</v>
      </c>
      <c r="AQ69" s="404" t="str">
        <f t="shared" si="45"/>
        <v>―</v>
      </c>
      <c r="AR69" s="404" t="str">
        <f t="shared" si="45"/>
        <v>―</v>
      </c>
      <c r="AS69" s="404" t="str">
        <f t="shared" si="45"/>
        <v>―</v>
      </c>
      <c r="AT69" s="404" t="str">
        <f t="shared" si="45"/>
        <v>―</v>
      </c>
      <c r="AU69" s="404" t="str">
        <f t="shared" si="45"/>
        <v>―</v>
      </c>
      <c r="AV69" s="404" t="str">
        <f t="shared" si="45"/>
        <v>―</v>
      </c>
      <c r="AW69" s="404" t="str">
        <f t="shared" si="45"/>
        <v>―</v>
      </c>
      <c r="AX69" s="404" t="str">
        <f t="shared" si="45"/>
        <v>―</v>
      </c>
      <c r="AY69" s="404" t="str">
        <f t="shared" si="45"/>
        <v>―</v>
      </c>
      <c r="AZ69" s="404" t="str">
        <f t="shared" ref="AZ69" si="54">IF(ISTEXT($Z69),"―",AZ13/$Z69-1)</f>
        <v>―</v>
      </c>
      <c r="BA69" s="404" t="str">
        <f t="shared" si="45"/>
        <v>―</v>
      </c>
      <c r="BB69" s="404" t="str">
        <f t="shared" si="45"/>
        <v>―</v>
      </c>
      <c r="BC69" s="404" t="str">
        <f t="shared" si="45"/>
        <v>―</v>
      </c>
      <c r="BD69" s="404" t="str">
        <f t="shared" si="45"/>
        <v>―</v>
      </c>
    </row>
    <row r="70" spans="24:56">
      <c r="X70" s="253"/>
      <c r="Y70" s="416" t="s">
        <v>221</v>
      </c>
      <c r="Z70" s="63" t="str">
        <f t="shared" si="47"/>
        <v>NO</v>
      </c>
      <c r="AA70" s="404" t="str">
        <f t="shared" si="48"/>
        <v>―</v>
      </c>
      <c r="AB70" s="404" t="str">
        <f t="shared" si="48"/>
        <v>―</v>
      </c>
      <c r="AC70" s="404" t="str">
        <f t="shared" si="45"/>
        <v>―</v>
      </c>
      <c r="AD70" s="404" t="str">
        <f t="shared" si="45"/>
        <v>―</v>
      </c>
      <c r="AE70" s="404" t="str">
        <f t="shared" si="45"/>
        <v>―</v>
      </c>
      <c r="AF70" s="404" t="str">
        <f t="shared" si="45"/>
        <v>―</v>
      </c>
      <c r="AG70" s="404" t="str">
        <f t="shared" si="45"/>
        <v>―</v>
      </c>
      <c r="AH70" s="404" t="str">
        <f t="shared" si="45"/>
        <v>―</v>
      </c>
      <c r="AI70" s="404" t="str">
        <f t="shared" si="45"/>
        <v>―</v>
      </c>
      <c r="AJ70" s="404" t="str">
        <f t="shared" si="45"/>
        <v>―</v>
      </c>
      <c r="AK70" s="404" t="str">
        <f t="shared" si="45"/>
        <v>―</v>
      </c>
      <c r="AL70" s="404" t="str">
        <f t="shared" si="45"/>
        <v>―</v>
      </c>
      <c r="AM70" s="404" t="str">
        <f t="shared" si="45"/>
        <v>―</v>
      </c>
      <c r="AN70" s="404" t="str">
        <f t="shared" si="45"/>
        <v>―</v>
      </c>
      <c r="AO70" s="404" t="str">
        <f t="shared" si="45"/>
        <v>―</v>
      </c>
      <c r="AP70" s="404" t="str">
        <f t="shared" si="45"/>
        <v>―</v>
      </c>
      <c r="AQ70" s="404" t="str">
        <f t="shared" si="45"/>
        <v>―</v>
      </c>
      <c r="AR70" s="404" t="str">
        <f t="shared" si="45"/>
        <v>―</v>
      </c>
      <c r="AS70" s="404" t="str">
        <f t="shared" si="45"/>
        <v>―</v>
      </c>
      <c r="AT70" s="404" t="str">
        <f t="shared" si="45"/>
        <v>―</v>
      </c>
      <c r="AU70" s="404" t="str">
        <f t="shared" si="45"/>
        <v>―</v>
      </c>
      <c r="AV70" s="404" t="str">
        <f t="shared" si="45"/>
        <v>―</v>
      </c>
      <c r="AW70" s="404" t="str">
        <f t="shared" si="45"/>
        <v>―</v>
      </c>
      <c r="AX70" s="404" t="str">
        <f t="shared" si="45"/>
        <v>―</v>
      </c>
      <c r="AY70" s="404" t="str">
        <f t="shared" si="45"/>
        <v>―</v>
      </c>
      <c r="AZ70" s="404" t="str">
        <f t="shared" ref="AZ70" si="55">IF(ISTEXT($Z70),"―",AZ14/$Z70-1)</f>
        <v>―</v>
      </c>
      <c r="BA70" s="404" t="str">
        <f t="shared" si="45"/>
        <v>―</v>
      </c>
      <c r="BB70" s="404" t="str">
        <f t="shared" si="45"/>
        <v>―</v>
      </c>
      <c r="BC70" s="404" t="str">
        <f t="shared" si="45"/>
        <v>―</v>
      </c>
      <c r="BD70" s="404" t="str">
        <f t="shared" si="45"/>
        <v>―</v>
      </c>
    </row>
    <row r="71" spans="24:56">
      <c r="X71" s="253"/>
      <c r="Y71" s="418" t="s">
        <v>135</v>
      </c>
      <c r="Z71" s="63" t="str">
        <f t="shared" si="47"/>
        <v>NO</v>
      </c>
      <c r="AA71" s="404" t="str">
        <f t="shared" si="48"/>
        <v>―</v>
      </c>
      <c r="AB71" s="404" t="str">
        <f t="shared" si="48"/>
        <v>―</v>
      </c>
      <c r="AC71" s="404" t="str">
        <f t="shared" si="45"/>
        <v>―</v>
      </c>
      <c r="AD71" s="404" t="str">
        <f t="shared" si="45"/>
        <v>―</v>
      </c>
      <c r="AE71" s="404" t="str">
        <f t="shared" si="45"/>
        <v>―</v>
      </c>
      <c r="AF71" s="404" t="str">
        <f t="shared" si="45"/>
        <v>―</v>
      </c>
      <c r="AG71" s="404" t="str">
        <f t="shared" si="45"/>
        <v>―</v>
      </c>
      <c r="AH71" s="404" t="str">
        <f t="shared" si="45"/>
        <v>―</v>
      </c>
      <c r="AI71" s="404" t="str">
        <f t="shared" si="45"/>
        <v>―</v>
      </c>
      <c r="AJ71" s="404" t="str">
        <f t="shared" si="45"/>
        <v>―</v>
      </c>
      <c r="AK71" s="404" t="str">
        <f t="shared" si="45"/>
        <v>―</v>
      </c>
      <c r="AL71" s="404" t="str">
        <f t="shared" si="45"/>
        <v>―</v>
      </c>
      <c r="AM71" s="404" t="str">
        <f t="shared" si="45"/>
        <v>―</v>
      </c>
      <c r="AN71" s="404" t="str">
        <f t="shared" si="45"/>
        <v>―</v>
      </c>
      <c r="AO71" s="404" t="str">
        <f t="shared" si="45"/>
        <v>―</v>
      </c>
      <c r="AP71" s="404" t="str">
        <f>IF(ISTEXT($Z71),"―",AP15/$Z71-1)</f>
        <v>―</v>
      </c>
      <c r="AQ71" s="404" t="str">
        <f t="shared" si="45"/>
        <v>―</v>
      </c>
      <c r="AR71" s="404" t="str">
        <f t="shared" si="45"/>
        <v>―</v>
      </c>
      <c r="AS71" s="404" t="str">
        <f t="shared" si="45"/>
        <v>―</v>
      </c>
      <c r="AT71" s="404" t="str">
        <f t="shared" si="45"/>
        <v>―</v>
      </c>
      <c r="AU71" s="404" t="str">
        <f t="shared" si="45"/>
        <v>―</v>
      </c>
      <c r="AV71" s="404" t="str">
        <f t="shared" si="45"/>
        <v>―</v>
      </c>
      <c r="AW71" s="404" t="str">
        <f t="shared" si="45"/>
        <v>―</v>
      </c>
      <c r="AX71" s="404" t="str">
        <f t="shared" si="45"/>
        <v>―</v>
      </c>
      <c r="AY71" s="404" t="str">
        <f t="shared" si="45"/>
        <v>―</v>
      </c>
      <c r="AZ71" s="404" t="str">
        <f t="shared" ref="AZ71" si="56">IF(ISTEXT($Z71),"―",AZ15/$Z71-1)</f>
        <v>―</v>
      </c>
      <c r="BA71" s="404" t="str">
        <f t="shared" si="45"/>
        <v>―</v>
      </c>
      <c r="BB71" s="404" t="str">
        <f t="shared" si="45"/>
        <v>―</v>
      </c>
      <c r="BC71" s="404" t="str">
        <f t="shared" si="45"/>
        <v>―</v>
      </c>
      <c r="BD71" s="404" t="str">
        <f t="shared" si="45"/>
        <v>―</v>
      </c>
    </row>
    <row r="72" spans="24:56">
      <c r="X72" s="256" t="s">
        <v>118</v>
      </c>
      <c r="Y72" s="257"/>
      <c r="Z72" s="388">
        <f>AA$16</f>
        <v>6539.2993330603122</v>
      </c>
      <c r="AA72" s="183">
        <f>AA$16/$Z72-1</f>
        <v>0</v>
      </c>
      <c r="AB72" s="183">
        <f t="shared" ref="AB72:BD72" si="57">AB$16/$Z72-1</f>
        <v>0.14797040261001193</v>
      </c>
      <c r="AC72" s="183">
        <f t="shared" si="57"/>
        <v>0.16484851353830798</v>
      </c>
      <c r="AD72" s="183">
        <f t="shared" si="57"/>
        <v>0.6733898337656361</v>
      </c>
      <c r="AE72" s="183">
        <f t="shared" si="57"/>
        <v>1.0557954533645075</v>
      </c>
      <c r="AF72" s="183">
        <f t="shared" si="57"/>
        <v>1.6929366132771735</v>
      </c>
      <c r="AG72" s="183">
        <f t="shared" si="57"/>
        <v>1.7920693201569486</v>
      </c>
      <c r="AH72" s="183">
        <f t="shared" si="57"/>
        <v>2.056028156115203</v>
      </c>
      <c r="AI72" s="183">
        <f t="shared" si="57"/>
        <v>1.5336775830373481</v>
      </c>
      <c r="AJ72" s="183">
        <f t="shared" si="57"/>
        <v>1.0060352094862339</v>
      </c>
      <c r="AK72" s="183">
        <f t="shared" si="57"/>
        <v>0.81565474780023783</v>
      </c>
      <c r="AL72" s="183">
        <f t="shared" si="57"/>
        <v>0.51063102193851795</v>
      </c>
      <c r="AM72" s="183">
        <f t="shared" si="57"/>
        <v>0.40679287516260709</v>
      </c>
      <c r="AN72" s="183">
        <f t="shared" si="57"/>
        <v>0.35399913292164986</v>
      </c>
      <c r="AO72" s="183">
        <f t="shared" si="57"/>
        <v>0.40942324462616742</v>
      </c>
      <c r="AP72" s="183">
        <f t="shared" si="57"/>
        <v>0.31869657888976266</v>
      </c>
      <c r="AQ72" s="183">
        <f t="shared" si="57"/>
        <v>0.37610702425455944</v>
      </c>
      <c r="AR72" s="183">
        <f t="shared" si="57"/>
        <v>0.21065716409355528</v>
      </c>
      <c r="AS72" s="183">
        <f t="shared" si="57"/>
        <v>-0.12170945444394521</v>
      </c>
      <c r="AT72" s="183">
        <f t="shared" si="57"/>
        <v>-0.38114590892502354</v>
      </c>
      <c r="AU72" s="183">
        <f t="shared" si="57"/>
        <v>-0.35015305352667925</v>
      </c>
      <c r="AV72" s="183">
        <f t="shared" si="57"/>
        <v>-0.42571118080215031</v>
      </c>
      <c r="AW72" s="183">
        <f t="shared" si="57"/>
        <v>-0.4745112386269924</v>
      </c>
      <c r="AX72" s="183">
        <f t="shared" si="57"/>
        <v>-0.49840814126899724</v>
      </c>
      <c r="AY72" s="183">
        <f t="shared" si="57"/>
        <v>-0.48596552378946034</v>
      </c>
      <c r="AZ72" s="183">
        <f t="shared" si="57"/>
        <v>-0.49411939894066037</v>
      </c>
      <c r="BA72" s="183">
        <f t="shared" si="57"/>
        <v>-1</v>
      </c>
      <c r="BB72" s="183">
        <f t="shared" si="57"/>
        <v>-1</v>
      </c>
      <c r="BC72" s="183">
        <f t="shared" si="57"/>
        <v>-1</v>
      </c>
      <c r="BD72" s="183">
        <f t="shared" si="57"/>
        <v>-1</v>
      </c>
    </row>
    <row r="73" spans="24:56">
      <c r="X73" s="258"/>
      <c r="Y73" s="254" t="s">
        <v>86</v>
      </c>
      <c r="Z73" s="63">
        <f>AA17</f>
        <v>330.91847619047621</v>
      </c>
      <c r="AA73" s="181">
        <f>AA17/$Z73-1</f>
        <v>0</v>
      </c>
      <c r="AB73" s="181">
        <f t="shared" ref="AB73:BD76" si="58">AB17/$Z73-1</f>
        <v>0.15789473684210531</v>
      </c>
      <c r="AC73" s="181">
        <f t="shared" si="58"/>
        <v>0.18421052631578938</v>
      </c>
      <c r="AD73" s="181">
        <f t="shared" si="58"/>
        <v>0.71052631578947367</v>
      </c>
      <c r="AE73" s="181">
        <f t="shared" si="58"/>
        <v>1.1052631578947372</v>
      </c>
      <c r="AF73" s="181">
        <f t="shared" si="58"/>
        <v>1.763157894736842</v>
      </c>
      <c r="AG73" s="181">
        <f t="shared" si="58"/>
        <v>2.6466987697156878</v>
      </c>
      <c r="AH73" s="181">
        <f t="shared" si="58"/>
        <v>4.0926742423108662</v>
      </c>
      <c r="AI73" s="181">
        <f t="shared" si="58"/>
        <v>3.9733094958792901</v>
      </c>
      <c r="AJ73" s="181">
        <f t="shared" si="58"/>
        <v>3.7441322046229768</v>
      </c>
      <c r="AK73" s="181">
        <f t="shared" si="58"/>
        <v>4.0202092646037979</v>
      </c>
      <c r="AL73" s="181">
        <f t="shared" si="58"/>
        <v>3.0190079904588787</v>
      </c>
      <c r="AM73" s="181">
        <f t="shared" si="58"/>
        <v>2.7994372948710717</v>
      </c>
      <c r="AN73" s="181">
        <f t="shared" si="58"/>
        <v>2.6612733563495996</v>
      </c>
      <c r="AO73" s="181">
        <f t="shared" si="58"/>
        <v>2.2818868638053278</v>
      </c>
      <c r="AP73" s="181">
        <f t="shared" si="58"/>
        <v>2.1445720770242933</v>
      </c>
      <c r="AQ73" s="181">
        <f t="shared" si="58"/>
        <v>2.2977502270736223</v>
      </c>
      <c r="AR73" s="181">
        <f t="shared" si="58"/>
        <v>1.9519192196380404</v>
      </c>
      <c r="AS73" s="181">
        <f t="shared" si="58"/>
        <v>0.96109328034756936</v>
      </c>
      <c r="AT73" s="181">
        <f t="shared" si="58"/>
        <v>0.38612387340976451</v>
      </c>
      <c r="AU73" s="181">
        <f t="shared" si="58"/>
        <v>-0.24932568631491459</v>
      </c>
      <c r="AV73" s="181">
        <f t="shared" si="58"/>
        <v>-0.3761303316253406</v>
      </c>
      <c r="AW73" s="181">
        <f t="shared" si="58"/>
        <v>-0.55388408136200429</v>
      </c>
      <c r="AX73" s="181">
        <f t="shared" si="58"/>
        <v>-0.66517735342095485</v>
      </c>
      <c r="AY73" s="181">
        <f t="shared" si="58"/>
        <v>-0.67553035649119741</v>
      </c>
      <c r="AZ73" s="181">
        <f t="shared" ref="AZ73" si="59">AZ17/$Z73-1</f>
        <v>-0.65373646911741168</v>
      </c>
      <c r="BA73" s="181">
        <f t="shared" si="58"/>
        <v>-1</v>
      </c>
      <c r="BB73" s="181">
        <f t="shared" si="58"/>
        <v>-1</v>
      </c>
      <c r="BC73" s="181">
        <f t="shared" si="58"/>
        <v>-1</v>
      </c>
      <c r="BD73" s="181">
        <f t="shared" si="58"/>
        <v>-1</v>
      </c>
    </row>
    <row r="74" spans="24:56">
      <c r="X74" s="258"/>
      <c r="Y74" s="267" t="s">
        <v>136</v>
      </c>
      <c r="Z74" s="63">
        <f>AA18</f>
        <v>203.66146500777003</v>
      </c>
      <c r="AA74" s="181">
        <f>AA18/$Z74-1</f>
        <v>0</v>
      </c>
      <c r="AB74" s="181">
        <f t="shared" si="58"/>
        <v>-0.16076246334310862</v>
      </c>
      <c r="AC74" s="181">
        <f t="shared" si="58"/>
        <v>-0.43747800586510266</v>
      </c>
      <c r="AD74" s="181">
        <f t="shared" si="58"/>
        <v>-0.48187683284457483</v>
      </c>
      <c r="AE74" s="181">
        <f t="shared" si="58"/>
        <v>-0.48307917888563057</v>
      </c>
      <c r="AF74" s="181">
        <f t="shared" si="58"/>
        <v>-0.49155425219941351</v>
      </c>
      <c r="AG74" s="181">
        <f t="shared" si="58"/>
        <v>-0.51967602290182957</v>
      </c>
      <c r="AH74" s="181">
        <f t="shared" si="58"/>
        <v>-0.56666666666666676</v>
      </c>
      <c r="AI74" s="181">
        <f t="shared" si="58"/>
        <v>-0.63983481955832189</v>
      </c>
      <c r="AJ74" s="181">
        <f t="shared" si="58"/>
        <v>-0.78766732499451397</v>
      </c>
      <c r="AK74" s="181">
        <f t="shared" si="58"/>
        <v>-0.87032936341692102</v>
      </c>
      <c r="AL74" s="181">
        <f t="shared" si="58"/>
        <v>-0.88763006030391223</v>
      </c>
      <c r="AM74" s="181">
        <f t="shared" si="58"/>
        <v>-0.89280230268506089</v>
      </c>
      <c r="AN74" s="181">
        <f t="shared" si="58"/>
        <v>-0.89123321875372896</v>
      </c>
      <c r="AO74" s="181">
        <f t="shared" si="58"/>
        <v>-0.89327535493112387</v>
      </c>
      <c r="AP74" s="181">
        <f t="shared" si="58"/>
        <v>-0.89316636769300017</v>
      </c>
      <c r="AQ74" s="181">
        <f t="shared" si="58"/>
        <v>-0.89288857226668905</v>
      </c>
      <c r="AR74" s="181">
        <f t="shared" si="58"/>
        <v>-0.8938364398370644</v>
      </c>
      <c r="AS74" s="181">
        <f t="shared" si="58"/>
        <v>-0.89399705036681165</v>
      </c>
      <c r="AT74" s="181">
        <f t="shared" si="58"/>
        <v>-0.9203504822596601</v>
      </c>
      <c r="AU74" s="181">
        <f t="shared" si="58"/>
        <v>-0.92499488260803187</v>
      </c>
      <c r="AV74" s="181">
        <f t="shared" si="58"/>
        <v>-0.92514822912430761</v>
      </c>
      <c r="AW74" s="181">
        <f t="shared" si="58"/>
        <v>-0.93485384802273686</v>
      </c>
      <c r="AX74" s="181">
        <f t="shared" si="58"/>
        <v>-0.95290024938299434</v>
      </c>
      <c r="AY74" s="181">
        <f t="shared" si="58"/>
        <v>-0.99061198191091548</v>
      </c>
      <c r="AZ74" s="181">
        <f t="shared" ref="AZ74" si="60">AZ18/$Z74-1</f>
        <v>-1</v>
      </c>
      <c r="BA74" s="181">
        <f t="shared" si="58"/>
        <v>-1</v>
      </c>
      <c r="BB74" s="181">
        <f t="shared" si="58"/>
        <v>-1</v>
      </c>
      <c r="BC74" s="181">
        <f t="shared" si="58"/>
        <v>-1</v>
      </c>
      <c r="BD74" s="181">
        <f t="shared" si="58"/>
        <v>-1</v>
      </c>
    </row>
    <row r="75" spans="24:56">
      <c r="X75" s="258"/>
      <c r="Y75" s="419" t="s">
        <v>263</v>
      </c>
      <c r="Z75" s="63">
        <f>AA19</f>
        <v>1454.780870991184</v>
      </c>
      <c r="AA75" s="181">
        <f>AA19/$Z75-1</f>
        <v>0</v>
      </c>
      <c r="AB75" s="181">
        <f t="shared" si="58"/>
        <v>0.15789473684210531</v>
      </c>
      <c r="AC75" s="181">
        <f t="shared" si="58"/>
        <v>0.1842105263157896</v>
      </c>
      <c r="AD75" s="181">
        <f t="shared" si="58"/>
        <v>0.71052631578947389</v>
      </c>
      <c r="AE75" s="181">
        <f t="shared" si="58"/>
        <v>1.1052631578947372</v>
      </c>
      <c r="AF75" s="181">
        <f t="shared" si="58"/>
        <v>1.763157894736842</v>
      </c>
      <c r="AG75" s="181">
        <f t="shared" si="58"/>
        <v>2.2336512817934278</v>
      </c>
      <c r="AH75" s="181">
        <f t="shared" si="58"/>
        <v>3.0964193583514268</v>
      </c>
      <c r="AI75" s="181">
        <f t="shared" si="58"/>
        <v>3.1644557728209506</v>
      </c>
      <c r="AJ75" s="181">
        <f t="shared" si="58"/>
        <v>3.4650330686837068</v>
      </c>
      <c r="AK75" s="181">
        <f t="shared" si="58"/>
        <v>3.8018030423929234</v>
      </c>
      <c r="AL75" s="181">
        <f t="shared" si="58"/>
        <v>2.6761454322784837</v>
      </c>
      <c r="AM75" s="181">
        <f t="shared" si="58"/>
        <v>2.69006331666515</v>
      </c>
      <c r="AN75" s="181">
        <f t="shared" si="58"/>
        <v>2.6475712139520122</v>
      </c>
      <c r="AO75" s="181">
        <f t="shared" si="58"/>
        <v>2.8579326116568176</v>
      </c>
      <c r="AP75" s="181">
        <f t="shared" si="58"/>
        <v>2.2624424755542463</v>
      </c>
      <c r="AQ75" s="181">
        <f t="shared" si="58"/>
        <v>2.5004476671140896</v>
      </c>
      <c r="AR75" s="181">
        <f t="shared" si="58"/>
        <v>2.1206269208825144</v>
      </c>
      <c r="AS75" s="181">
        <f t="shared" si="58"/>
        <v>1.35251457144882</v>
      </c>
      <c r="AT75" s="181">
        <f t="shared" si="58"/>
        <v>0.47678627278089891</v>
      </c>
      <c r="AU75" s="181">
        <f t="shared" si="58"/>
        <v>0.55407122369986861</v>
      </c>
      <c r="AV75" s="181">
        <f t="shared" si="58"/>
        <v>0.32147171668330876</v>
      </c>
      <c r="AW75" s="181">
        <f t="shared" si="58"/>
        <v>0.16332803473887991</v>
      </c>
      <c r="AX75" s="181">
        <f t="shared" si="58"/>
        <v>0.12137967678690131</v>
      </c>
      <c r="AY75" s="181">
        <f t="shared" si="58"/>
        <v>0.17309343019404677</v>
      </c>
      <c r="AZ75" s="181">
        <f t="shared" ref="AZ75" si="61">AZ19/$Z75-1</f>
        <v>0.14703181998292525</v>
      </c>
      <c r="BA75" s="181">
        <f t="shared" si="58"/>
        <v>-1</v>
      </c>
      <c r="BB75" s="181">
        <f t="shared" si="58"/>
        <v>-1</v>
      </c>
      <c r="BC75" s="181">
        <f t="shared" si="58"/>
        <v>-1</v>
      </c>
      <c r="BD75" s="181">
        <f t="shared" si="58"/>
        <v>-1</v>
      </c>
    </row>
    <row r="76" spans="24:56">
      <c r="X76" s="259"/>
      <c r="Y76" s="438" t="s">
        <v>135</v>
      </c>
      <c r="Z76" s="63">
        <f>AA20</f>
        <v>4549.9385208708818</v>
      </c>
      <c r="AA76" s="123">
        <f>AA20/$Z76-1</f>
        <v>0</v>
      </c>
      <c r="AB76" s="123">
        <f t="shared" si="58"/>
        <v>0.15789473684210531</v>
      </c>
      <c r="AC76" s="123">
        <f t="shared" si="58"/>
        <v>0.1842105263157896</v>
      </c>
      <c r="AD76" s="123">
        <f t="shared" si="58"/>
        <v>0.71052631578947367</v>
      </c>
      <c r="AE76" s="123">
        <f t="shared" si="58"/>
        <v>1.1052631578947372</v>
      </c>
      <c r="AF76" s="123">
        <f t="shared" si="58"/>
        <v>1.7631578947368425</v>
      </c>
      <c r="AG76" s="123">
        <f t="shared" si="58"/>
        <v>1.6921989108003443</v>
      </c>
      <c r="AH76" s="123">
        <f t="shared" si="58"/>
        <v>1.6926467255126125</v>
      </c>
      <c r="AI76" s="123">
        <f t="shared" si="58"/>
        <v>0.932112648102569</v>
      </c>
      <c r="AJ76" s="123">
        <f t="shared" si="58"/>
        <v>0.10095004672838459</v>
      </c>
      <c r="AK76" s="123">
        <f t="shared" si="58"/>
        <v>-0.29672681454387606</v>
      </c>
      <c r="AL76" s="123">
        <f t="shared" si="58"/>
        <v>-0.30160969444201247</v>
      </c>
      <c r="AM76" s="123">
        <f t="shared" si="58"/>
        <v>-0.43909788391932092</v>
      </c>
      <c r="AN76" s="123">
        <f t="shared" si="58"/>
        <v>-0.49140978793102685</v>
      </c>
      <c r="AO76" s="123">
        <f t="shared" si="58"/>
        <v>-0.45132858179208735</v>
      </c>
      <c r="AP76" s="123">
        <f t="shared" si="58"/>
        <v>-0.38134156193152757</v>
      </c>
      <c r="AQ76" s="123">
        <f t="shared" si="58"/>
        <v>-0.38608170708243605</v>
      </c>
      <c r="AR76" s="123">
        <f t="shared" si="58"/>
        <v>-0.47723355192210759</v>
      </c>
      <c r="AS76" s="123">
        <f t="shared" si="58"/>
        <v>-0.63725644688869909</v>
      </c>
      <c r="AT76" s="123">
        <f t="shared" si="58"/>
        <v>-0.68712628075212256</v>
      </c>
      <c r="AU76" s="123">
        <f t="shared" si="58"/>
        <v>-0.62086895124760266</v>
      </c>
      <c r="AV76" s="123">
        <f t="shared" si="58"/>
        <v>-0.64586328174070506</v>
      </c>
      <c r="AW76" s="123">
        <f t="shared" si="58"/>
        <v>-0.6520732824985519</v>
      </c>
      <c r="AX76" s="123">
        <f t="shared" si="58"/>
        <v>-0.66410398884783561</v>
      </c>
      <c r="AY76" s="123">
        <f t="shared" si="58"/>
        <v>-0.66031487223073726</v>
      </c>
      <c r="AZ76" s="123">
        <f t="shared" ref="AZ76" si="62">AZ20/$Z76-1</f>
        <v>-0.6648658613755809</v>
      </c>
      <c r="BA76" s="123">
        <f t="shared" si="58"/>
        <v>-1</v>
      </c>
      <c r="BB76" s="123">
        <f t="shared" si="58"/>
        <v>-1</v>
      </c>
      <c r="BC76" s="123">
        <f t="shared" si="58"/>
        <v>-1</v>
      </c>
      <c r="BD76" s="123">
        <f t="shared" si="58"/>
        <v>-1</v>
      </c>
    </row>
    <row r="77" spans="24:56" ht="16.5">
      <c r="X77" s="260" t="s">
        <v>87</v>
      </c>
      <c r="Y77" s="261"/>
      <c r="Z77" s="389">
        <f>AA$21</f>
        <v>12850.069876123966</v>
      </c>
      <c r="AA77" s="269">
        <f>AA$21/$Z77-1</f>
        <v>0</v>
      </c>
      <c r="AB77" s="269">
        <f t="shared" ref="AB77:BD77" si="63">AB$21/$Z77-1</f>
        <v>0.10552257582449265</v>
      </c>
      <c r="AC77" s="269">
        <f t="shared" si="63"/>
        <v>0.21678907795562519</v>
      </c>
      <c r="AD77" s="269">
        <f t="shared" si="63"/>
        <v>0.2219365903711934</v>
      </c>
      <c r="AE77" s="269">
        <f t="shared" si="63"/>
        <v>0.16886179869525741</v>
      </c>
      <c r="AF77" s="269">
        <f t="shared" si="63"/>
        <v>0.27995605106481247</v>
      </c>
      <c r="AG77" s="269">
        <f t="shared" si="63"/>
        <v>0.32467666935426065</v>
      </c>
      <c r="AH77" s="269">
        <f t="shared" si="63"/>
        <v>0.12921879944927772</v>
      </c>
      <c r="AI77" s="269">
        <f t="shared" si="63"/>
        <v>2.9107341460523184E-2</v>
      </c>
      <c r="AJ77" s="269">
        <f t="shared" si="63"/>
        <v>-0.28587028876379506</v>
      </c>
      <c r="AK77" s="269">
        <f t="shared" si="63"/>
        <v>-0.45281551006819842</v>
      </c>
      <c r="AL77" s="269">
        <f t="shared" si="63"/>
        <v>-0.52793900434169694</v>
      </c>
      <c r="AM77" s="269">
        <f t="shared" si="63"/>
        <v>-0.55366150889473265</v>
      </c>
      <c r="AN77" s="269">
        <f t="shared" si="63"/>
        <v>-0.57927771025294861</v>
      </c>
      <c r="AO77" s="269">
        <f t="shared" si="63"/>
        <v>-0.59076469002750542</v>
      </c>
      <c r="AP77" s="269">
        <f t="shared" si="63"/>
        <v>-0.60677206706906639</v>
      </c>
      <c r="AQ77" s="269">
        <f t="shared" si="63"/>
        <v>-0.59308374444006762</v>
      </c>
      <c r="AR77" s="269">
        <f t="shared" si="63"/>
        <v>-0.63164001009659065</v>
      </c>
      <c r="AS77" s="269">
        <f t="shared" si="63"/>
        <v>-0.67493027176198206</v>
      </c>
      <c r="AT77" s="269">
        <f t="shared" si="63"/>
        <v>-0.80960154693740694</v>
      </c>
      <c r="AU77" s="269">
        <f t="shared" si="63"/>
        <v>-0.81137288197417123</v>
      </c>
      <c r="AV77" s="269">
        <f t="shared" si="63"/>
        <v>-0.82508712038286958</v>
      </c>
      <c r="AW77" s="269">
        <f t="shared" si="63"/>
        <v>-0.82610652674773499</v>
      </c>
      <c r="AX77" s="269">
        <f t="shared" si="63"/>
        <v>-0.83643567147215969</v>
      </c>
      <c r="AY77" s="269">
        <f t="shared" si="63"/>
        <v>-0.83929525920548476</v>
      </c>
      <c r="AZ77" s="269">
        <f t="shared" si="63"/>
        <v>-0.83487590937218159</v>
      </c>
      <c r="BA77" s="269">
        <f t="shared" si="63"/>
        <v>-1</v>
      </c>
      <c r="BB77" s="269">
        <f t="shared" si="63"/>
        <v>-1</v>
      </c>
      <c r="BC77" s="269">
        <f t="shared" si="63"/>
        <v>-1</v>
      </c>
      <c r="BD77" s="269">
        <f t="shared" si="63"/>
        <v>-1</v>
      </c>
    </row>
    <row r="78" spans="24:56" ht="16.5">
      <c r="X78" s="260"/>
      <c r="Y78" s="255" t="s">
        <v>88</v>
      </c>
      <c r="Z78" s="63">
        <f>AA22</f>
        <v>3470.7818181818179</v>
      </c>
      <c r="AA78" s="181">
        <f>AA22/$Z78-1</f>
        <v>0</v>
      </c>
      <c r="AB78" s="181">
        <f t="shared" ref="AB78:BD82" si="64">AB22/$Z78-1</f>
        <v>0.11764705882352966</v>
      </c>
      <c r="AC78" s="181">
        <f t="shared" si="64"/>
        <v>0.2352941176470591</v>
      </c>
      <c r="AD78" s="181">
        <f t="shared" si="64"/>
        <v>0.2352941176470591</v>
      </c>
      <c r="AE78" s="181">
        <f t="shared" si="64"/>
        <v>0.17647058823529416</v>
      </c>
      <c r="AF78" s="181">
        <f t="shared" si="64"/>
        <v>0.29411764705882382</v>
      </c>
      <c r="AG78" s="181">
        <f t="shared" si="64"/>
        <v>0.1495968945954016</v>
      </c>
      <c r="AH78" s="181">
        <f t="shared" si="64"/>
        <v>-0.29053448790683778</v>
      </c>
      <c r="AI78" s="181">
        <f t="shared" si="64"/>
        <v>-0.42191699014631223</v>
      </c>
      <c r="AJ78" s="181">
        <f t="shared" si="64"/>
        <v>-0.57957599283368166</v>
      </c>
      <c r="AK78" s="181">
        <f t="shared" si="64"/>
        <v>-0.76351149596894596</v>
      </c>
      <c r="AL78" s="181">
        <f t="shared" si="64"/>
        <v>-0.78321887130486711</v>
      </c>
      <c r="AM78" s="181">
        <f t="shared" si="64"/>
        <v>-0.76351149596894596</v>
      </c>
      <c r="AN78" s="181">
        <f t="shared" si="64"/>
        <v>-0.7766497461928934</v>
      </c>
      <c r="AO78" s="181">
        <f t="shared" si="64"/>
        <v>-0.78978799641684083</v>
      </c>
      <c r="AP78" s="181">
        <f t="shared" si="64"/>
        <v>-0.73197969543147212</v>
      </c>
      <c r="AQ78" s="181">
        <f t="shared" si="64"/>
        <v>-0.62444311734846214</v>
      </c>
      <c r="AR78" s="181">
        <f t="shared" si="64"/>
        <v>-0.67049268438339804</v>
      </c>
      <c r="AS78" s="181">
        <f t="shared" si="64"/>
        <v>-0.64592415646461632</v>
      </c>
      <c r="AT78" s="181">
        <f t="shared" si="64"/>
        <v>-0.93299492385786797</v>
      </c>
      <c r="AU78" s="181">
        <f t="shared" si="64"/>
        <v>-0.94547626157061804</v>
      </c>
      <c r="AV78" s="181">
        <f t="shared" si="64"/>
        <v>-0.96189907435055244</v>
      </c>
      <c r="AW78" s="181">
        <f t="shared" si="64"/>
        <v>-0.96452672439534193</v>
      </c>
      <c r="AX78" s="181">
        <f t="shared" si="64"/>
        <v>-0.97326366079426696</v>
      </c>
      <c r="AY78" s="181">
        <f t="shared" si="64"/>
        <v>-0.98226336219767096</v>
      </c>
      <c r="AZ78" s="181">
        <f t="shared" ref="AZ78" si="65">AZ22/$Z78-1</f>
        <v>-0.98489101224246045</v>
      </c>
      <c r="BA78" s="181">
        <f t="shared" si="64"/>
        <v>-1</v>
      </c>
      <c r="BB78" s="181">
        <f t="shared" si="64"/>
        <v>-1</v>
      </c>
      <c r="BC78" s="181">
        <f t="shared" si="64"/>
        <v>-1</v>
      </c>
      <c r="BD78" s="181">
        <f t="shared" si="64"/>
        <v>-1</v>
      </c>
    </row>
    <row r="79" spans="24:56">
      <c r="X79" s="260"/>
      <c r="Y79" s="267" t="s">
        <v>136</v>
      </c>
      <c r="Z79" s="63">
        <f>AA23</f>
        <v>146.54270597127743</v>
      </c>
      <c r="AA79" s="181">
        <f>AA23/$Z79-1</f>
        <v>0</v>
      </c>
      <c r="AB79" s="181">
        <f t="shared" si="64"/>
        <v>-0.13720109760878085</v>
      </c>
      <c r="AC79" s="181">
        <f t="shared" si="64"/>
        <v>-0.26969815758526072</v>
      </c>
      <c r="AD79" s="181">
        <f t="shared" si="64"/>
        <v>-0.2330458643669151</v>
      </c>
      <c r="AE79" s="181">
        <f t="shared" si="64"/>
        <v>-0.25499803998432002</v>
      </c>
      <c r="AF79" s="181">
        <f t="shared" si="64"/>
        <v>-0.22206977655821258</v>
      </c>
      <c r="AG79" s="181">
        <f t="shared" si="64"/>
        <v>-6.6483731869855012E-2</v>
      </c>
      <c r="AH79" s="181">
        <f t="shared" si="64"/>
        <v>0.24468835750685991</v>
      </c>
      <c r="AI79" s="181">
        <f t="shared" si="64"/>
        <v>1.6449627597020773</v>
      </c>
      <c r="AJ79" s="181">
        <f t="shared" si="64"/>
        <v>3.2008232065856523</v>
      </c>
      <c r="AK79" s="181">
        <f t="shared" si="64"/>
        <v>5.6901999215993717</v>
      </c>
      <c r="AL79" s="181">
        <f t="shared" si="64"/>
        <v>6.4681301450411599</v>
      </c>
      <c r="AM79" s="181">
        <f t="shared" si="64"/>
        <v>6.3125441003528007</v>
      </c>
      <c r="AN79" s="181">
        <f t="shared" si="64"/>
        <v>6.3270428969523795</v>
      </c>
      <c r="AO79" s="181">
        <f t="shared" si="64"/>
        <v>6.2326093286905282</v>
      </c>
      <c r="AP79" s="181">
        <f t="shared" si="64"/>
        <v>6.5339515047835839</v>
      </c>
      <c r="AQ79" s="181">
        <f t="shared" si="64"/>
        <v>6.1028219239645116</v>
      </c>
      <c r="AR79" s="181">
        <f t="shared" si="64"/>
        <v>6.0914817193683986</v>
      </c>
      <c r="AS79" s="181">
        <f t="shared" si="64"/>
        <v>3.2474990199921594</v>
      </c>
      <c r="AT79" s="181">
        <f t="shared" si="64"/>
        <v>0.55586044688357483</v>
      </c>
      <c r="AU79" s="181">
        <f t="shared" si="64"/>
        <v>1.0044150137201093</v>
      </c>
      <c r="AV79" s="181">
        <f t="shared" si="64"/>
        <v>0.24468835750685991</v>
      </c>
      <c r="AW79" s="181">
        <f t="shared" si="64"/>
        <v>0.24468835750685991</v>
      </c>
      <c r="AX79" s="181">
        <f t="shared" si="64"/>
        <v>8.9102312818502227E-2</v>
      </c>
      <c r="AY79" s="181">
        <f t="shared" si="64"/>
        <v>0.24468835750685991</v>
      </c>
      <c r="AZ79" s="181">
        <f t="shared" ref="AZ79" si="66">AZ23/$Z79-1</f>
        <v>0.55586044688357483</v>
      </c>
      <c r="BA79" s="181">
        <f t="shared" si="64"/>
        <v>-1</v>
      </c>
      <c r="BB79" s="181">
        <f t="shared" si="64"/>
        <v>-1</v>
      </c>
      <c r="BC79" s="181">
        <f t="shared" si="64"/>
        <v>-1</v>
      </c>
      <c r="BD79" s="181">
        <f t="shared" si="64"/>
        <v>-1</v>
      </c>
    </row>
    <row r="80" spans="24:56">
      <c r="X80" s="260"/>
      <c r="Y80" s="419" t="s">
        <v>263</v>
      </c>
      <c r="Z80" s="63">
        <f>AA24</f>
        <v>418.70493597086954</v>
      </c>
      <c r="AA80" s="181">
        <f>AA24/$Z80-1</f>
        <v>0</v>
      </c>
      <c r="AB80" s="181">
        <f t="shared" si="64"/>
        <v>0.11764705882352944</v>
      </c>
      <c r="AC80" s="181">
        <f t="shared" si="64"/>
        <v>0.23529411764705888</v>
      </c>
      <c r="AD80" s="181">
        <f t="shared" si="64"/>
        <v>0.23529411764705888</v>
      </c>
      <c r="AE80" s="181">
        <f t="shared" si="64"/>
        <v>0.17647058823529416</v>
      </c>
      <c r="AF80" s="181">
        <f t="shared" si="64"/>
        <v>0.29411764705882359</v>
      </c>
      <c r="AG80" s="181">
        <f t="shared" si="64"/>
        <v>1.0100651799623588</v>
      </c>
      <c r="AH80" s="181">
        <f t="shared" si="64"/>
        <v>1.5448646118424691</v>
      </c>
      <c r="AI80" s="181">
        <f t="shared" si="64"/>
        <v>1.8227581436539713</v>
      </c>
      <c r="AJ80" s="181">
        <f t="shared" si="64"/>
        <v>2.3911692523864554</v>
      </c>
      <c r="AK80" s="181">
        <f t="shared" si="64"/>
        <v>2.5966978370053284</v>
      </c>
      <c r="AL80" s="181">
        <f t="shared" si="64"/>
        <v>2.07559855518062</v>
      </c>
      <c r="AM80" s="181">
        <f t="shared" si="64"/>
        <v>2.3356165463881076</v>
      </c>
      <c r="AN80" s="181">
        <f t="shared" si="64"/>
        <v>2.2733399285803548</v>
      </c>
      <c r="AO80" s="181">
        <f t="shared" si="64"/>
        <v>2.4345394366582931</v>
      </c>
      <c r="AP80" s="181">
        <f t="shared" si="64"/>
        <v>1.9900981683708219</v>
      </c>
      <c r="AQ80" s="181">
        <f t="shared" si="64"/>
        <v>1.4737876141917461</v>
      </c>
      <c r="AR80" s="181">
        <f t="shared" si="64"/>
        <v>0.90137077520735831</v>
      </c>
      <c r="AS80" s="181">
        <f t="shared" si="64"/>
        <v>0.49160757175038916</v>
      </c>
      <c r="AT80" s="181">
        <f t="shared" si="64"/>
        <v>-2.0042822382840053E-2</v>
      </c>
      <c r="AU80" s="181">
        <f t="shared" si="64"/>
        <v>0.17902054644369025</v>
      </c>
      <c r="AV80" s="181">
        <f t="shared" si="64"/>
        <v>-5.800287720471986E-2</v>
      </c>
      <c r="AW80" s="181">
        <f t="shared" si="64"/>
        <v>-0.15073044207808706</v>
      </c>
      <c r="AX80" s="181">
        <f t="shared" si="64"/>
        <v>-0.16096411500133923</v>
      </c>
      <c r="AY80" s="181">
        <f t="shared" si="64"/>
        <v>-0.12629253695221243</v>
      </c>
      <c r="AZ80" s="181">
        <f t="shared" ref="AZ80" si="67">AZ24/$Z80-1</f>
        <v>-0.10383989525437087</v>
      </c>
      <c r="BA80" s="181">
        <f t="shared" si="64"/>
        <v>-1</v>
      </c>
      <c r="BB80" s="181">
        <f t="shared" si="64"/>
        <v>-1</v>
      </c>
      <c r="BC80" s="181">
        <f t="shared" si="64"/>
        <v>-1</v>
      </c>
      <c r="BD80" s="181">
        <f t="shared" si="64"/>
        <v>-1</v>
      </c>
    </row>
    <row r="81" spans="2:56">
      <c r="X81" s="260"/>
      <c r="Y81" s="372" t="s">
        <v>222</v>
      </c>
      <c r="Z81" s="63">
        <f>AA25</f>
        <v>8112.4679999999998</v>
      </c>
      <c r="AA81" s="181">
        <f>AA25/$Z81-1</f>
        <v>0</v>
      </c>
      <c r="AB81" s="181">
        <f t="shared" si="64"/>
        <v>0.11764705882352944</v>
      </c>
      <c r="AC81" s="181">
        <f t="shared" si="64"/>
        <v>0.2352941176470591</v>
      </c>
      <c r="AD81" s="181">
        <f t="shared" si="64"/>
        <v>0.2352941176470591</v>
      </c>
      <c r="AE81" s="181">
        <f t="shared" si="64"/>
        <v>0.17647058823529438</v>
      </c>
      <c r="AF81" s="181">
        <f t="shared" si="64"/>
        <v>0.29411764705882337</v>
      </c>
      <c r="AG81" s="181">
        <f t="shared" si="64"/>
        <v>0.38500885303954346</v>
      </c>
      <c r="AH81" s="181">
        <f t="shared" si="64"/>
        <v>0.2300385036957926</v>
      </c>
      <c r="AI81" s="181">
        <f t="shared" si="64"/>
        <v>8.7518619487929161E-2</v>
      </c>
      <c r="AJ81" s="181">
        <f t="shared" si="64"/>
        <v>-0.40128722736348277</v>
      </c>
      <c r="AK81" s="181">
        <f t="shared" si="64"/>
        <v>-0.64133107098788933</v>
      </c>
      <c r="AL81" s="181">
        <f t="shared" si="64"/>
        <v>-0.73823989790987821</v>
      </c>
      <c r="AM81" s="181">
        <f t="shared" si="64"/>
        <v>-0.8006549732303887</v>
      </c>
      <c r="AN81" s="181">
        <f t="shared" si="64"/>
        <v>-0.82990733971482833</v>
      </c>
      <c r="AO81" s="181">
        <f t="shared" si="64"/>
        <v>-0.85466845111143053</v>
      </c>
      <c r="AP81" s="181">
        <f t="shared" si="64"/>
        <v>-0.88913139317102974</v>
      </c>
      <c r="AQ81" s="181">
        <f t="shared" si="64"/>
        <v>-0.88080803080107506</v>
      </c>
      <c r="AR81" s="181">
        <f t="shared" si="64"/>
        <v>-0.89153077738001074</v>
      </c>
      <c r="AS81" s="181">
        <f t="shared" si="64"/>
        <v>-0.89792163769413369</v>
      </c>
      <c r="AT81" s="181">
        <f t="shared" si="64"/>
        <v>-0.91233920976347327</v>
      </c>
      <c r="AU81" s="181">
        <f t="shared" si="64"/>
        <v>-0.92330011586504424</v>
      </c>
      <c r="AV81" s="181">
        <f t="shared" si="64"/>
        <v>-0.91290130751227183</v>
      </c>
      <c r="AW81" s="181">
        <f t="shared" si="64"/>
        <v>-0.91138364359051571</v>
      </c>
      <c r="AX81" s="181">
        <f t="shared" si="64"/>
        <v>-0.92077067599545104</v>
      </c>
      <c r="AY81" s="181">
        <f t="shared" si="64"/>
        <v>-0.92582955573463765</v>
      </c>
      <c r="AZ81" s="181">
        <f t="shared" ref="AZ81" si="68">AZ25/$Z81-1</f>
        <v>-0.92479529587684828</v>
      </c>
      <c r="BA81" s="181">
        <f t="shared" si="64"/>
        <v>-1</v>
      </c>
      <c r="BB81" s="181">
        <f t="shared" si="64"/>
        <v>-1</v>
      </c>
      <c r="BC81" s="181">
        <f t="shared" si="64"/>
        <v>-1</v>
      </c>
      <c r="BD81" s="181">
        <f t="shared" si="64"/>
        <v>-1</v>
      </c>
    </row>
    <row r="82" spans="2:56">
      <c r="X82" s="378"/>
      <c r="Y82" s="267" t="s">
        <v>137</v>
      </c>
      <c r="Z82" s="63">
        <f>AA26</f>
        <v>701.5724160000002</v>
      </c>
      <c r="AA82" s="181">
        <f>AA26/$Z82-1</f>
        <v>0</v>
      </c>
      <c r="AB82" s="181">
        <f t="shared" si="64"/>
        <v>-5.1194122204485271E-2</v>
      </c>
      <c r="AC82" s="181">
        <f t="shared" si="64"/>
        <v>1.8355111612593511E-3</v>
      </c>
      <c r="AD82" s="181">
        <f t="shared" si="64"/>
        <v>8.8462018438307366E-2</v>
      </c>
      <c r="AE82" s="181">
        <f t="shared" si="64"/>
        <v>0.12723134200304687</v>
      </c>
      <c r="AF82" s="181">
        <f t="shared" si="64"/>
        <v>0.14255240046381723</v>
      </c>
      <c r="AG82" s="181">
        <f t="shared" si="64"/>
        <v>0.16584337318073761</v>
      </c>
      <c r="AH82" s="181">
        <f t="shared" si="64"/>
        <v>0.17100542333751023</v>
      </c>
      <c r="AI82" s="181">
        <f t="shared" si="64"/>
        <v>0.17698253404535191</v>
      </c>
      <c r="AJ82" s="181">
        <f t="shared" si="64"/>
        <v>0.17575770839540672</v>
      </c>
      <c r="AK82" s="181">
        <f t="shared" si="64"/>
        <v>0.16098290842723206</v>
      </c>
      <c r="AL82" s="181">
        <f t="shared" si="64"/>
        <v>0.15159606275056259</v>
      </c>
      <c r="AM82" s="181">
        <f t="shared" si="64"/>
        <v>0.18200419099715548</v>
      </c>
      <c r="AN82" s="181">
        <f t="shared" si="64"/>
        <v>0.15020383013462113</v>
      </c>
      <c r="AO82" s="181">
        <f t="shared" si="64"/>
        <v>0.21464301127825403</v>
      </c>
      <c r="AP82" s="181">
        <f t="shared" si="64"/>
        <v>0.23627136446595953</v>
      </c>
      <c r="AQ82" s="181">
        <f t="shared" si="64"/>
        <v>0.25693575204219887</v>
      </c>
      <c r="AR82" s="181">
        <f t="shared" si="64"/>
        <v>0.24653170962955406</v>
      </c>
      <c r="AS82" s="181">
        <f t="shared" si="64"/>
        <v>0.24457262291937143</v>
      </c>
      <c r="AT82" s="181">
        <f t="shared" si="64"/>
        <v>0.23239617676660185</v>
      </c>
      <c r="AU82" s="181">
        <f t="shared" si="64"/>
        <v>0.17594727257378517</v>
      </c>
      <c r="AV82" s="181">
        <f t="shared" si="64"/>
        <v>0.18590541148201245</v>
      </c>
      <c r="AW82" s="181">
        <f t="shared" si="64"/>
        <v>0.21802475594088877</v>
      </c>
      <c r="AX82" s="181">
        <f t="shared" si="64"/>
        <v>0.21920875046188049</v>
      </c>
      <c r="AY82" s="181">
        <f t="shared" si="64"/>
        <v>0.21666152509148917</v>
      </c>
      <c r="AZ82" s="181">
        <f t="shared" ref="AZ82" si="69">AZ26/$Z82-1</f>
        <v>0.22024992481059935</v>
      </c>
      <c r="BA82" s="181">
        <f t="shared" si="64"/>
        <v>-1</v>
      </c>
      <c r="BB82" s="181">
        <f t="shared" si="64"/>
        <v>-1</v>
      </c>
      <c r="BC82" s="181">
        <f t="shared" si="64"/>
        <v>-1</v>
      </c>
      <c r="BD82" s="181">
        <f t="shared" si="64"/>
        <v>-1</v>
      </c>
    </row>
    <row r="83" spans="2:56" ht="14.25">
      <c r="X83" s="373" t="s">
        <v>223</v>
      </c>
      <c r="Y83" s="374"/>
      <c r="Z83" s="408">
        <f>AA$27</f>
        <v>32.888772785813877</v>
      </c>
      <c r="AA83" s="408">
        <f>AA$27/$Z83-1</f>
        <v>0</v>
      </c>
      <c r="AB83" s="408">
        <f t="shared" ref="AB83:BD83" si="70">AB$27/$Z83-1</f>
        <v>0</v>
      </c>
      <c r="AC83" s="408">
        <f t="shared" si="70"/>
        <v>0</v>
      </c>
      <c r="AD83" s="408">
        <f t="shared" si="70"/>
        <v>0.33333333333333326</v>
      </c>
      <c r="AE83" s="408">
        <f t="shared" si="70"/>
        <v>1.3333333333333335</v>
      </c>
      <c r="AF83" s="408">
        <f t="shared" si="70"/>
        <v>5.1666666666666634</v>
      </c>
      <c r="AG83" s="408">
        <f t="shared" si="70"/>
        <v>4.9070045670679674</v>
      </c>
      <c r="AH83" s="408">
        <f t="shared" si="70"/>
        <v>4.2534447408657456</v>
      </c>
      <c r="AI83" s="408">
        <f t="shared" si="70"/>
        <v>4.249653710458265</v>
      </c>
      <c r="AJ83" s="408">
        <f t="shared" si="70"/>
        <v>7.592268641765477</v>
      </c>
      <c r="AK83" s="408">
        <f t="shared" si="70"/>
        <v>4.6558089683166246</v>
      </c>
      <c r="AL83" s="408">
        <f t="shared" si="70"/>
        <v>4.9306837551504969</v>
      </c>
      <c r="AM83" s="408">
        <f t="shared" si="70"/>
        <v>7.2618720629056064</v>
      </c>
      <c r="AN83" s="408">
        <f t="shared" si="70"/>
        <v>8.0953917164130136</v>
      </c>
      <c r="AO83" s="408">
        <f t="shared" si="70"/>
        <v>10.169718669590953</v>
      </c>
      <c r="AP83" s="408">
        <f t="shared" si="70"/>
        <v>37.00302065694332</v>
      </c>
      <c r="AQ83" s="408">
        <f t="shared" si="70"/>
        <v>32.246413633961375</v>
      </c>
      <c r="AR83" s="408">
        <f t="shared" si="70"/>
        <v>35.794241736060705</v>
      </c>
      <c r="AS83" s="408">
        <f t="shared" si="70"/>
        <v>34.670520803774814</v>
      </c>
      <c r="AT83" s="408">
        <f t="shared" si="70"/>
        <v>34.473363664773125</v>
      </c>
      <c r="AU83" s="408">
        <f t="shared" si="70"/>
        <v>40.639178222534106</v>
      </c>
      <c r="AV83" s="408">
        <f t="shared" si="70"/>
        <v>46.472126098304443</v>
      </c>
      <c r="AW83" s="408">
        <f t="shared" si="70"/>
        <v>37.176318026814975</v>
      </c>
      <c r="AX83" s="408">
        <f t="shared" si="70"/>
        <v>40.380606522994846</v>
      </c>
      <c r="AY83" s="408">
        <f t="shared" si="70"/>
        <v>24.2584206768563</v>
      </c>
      <c r="AZ83" s="408">
        <f t="shared" si="70"/>
        <v>16.362492845668438</v>
      </c>
      <c r="BA83" s="408">
        <f t="shared" si="70"/>
        <v>-1</v>
      </c>
      <c r="BB83" s="408">
        <f t="shared" si="70"/>
        <v>-1</v>
      </c>
      <c r="BC83" s="408">
        <f t="shared" si="70"/>
        <v>-1</v>
      </c>
      <c r="BD83" s="408">
        <f t="shared" si="70"/>
        <v>-1</v>
      </c>
    </row>
    <row r="84" spans="2:56" ht="18.75">
      <c r="X84" s="373"/>
      <c r="Y84" s="376" t="s">
        <v>148</v>
      </c>
      <c r="Z84" s="40">
        <f>AA$28</f>
        <v>3.0681081081081083</v>
      </c>
      <c r="AA84" s="123">
        <f>AA$28/$Z84-1</f>
        <v>0</v>
      </c>
      <c r="AB84" s="123">
        <f t="shared" ref="AB84:BD84" si="71">AB$28/$Z84-1</f>
        <v>0</v>
      </c>
      <c r="AC84" s="123">
        <f t="shared" si="71"/>
        <v>0</v>
      </c>
      <c r="AD84" s="123">
        <f t="shared" si="71"/>
        <v>0.33333333333333326</v>
      </c>
      <c r="AE84" s="123">
        <f t="shared" si="71"/>
        <v>1.3333333333333335</v>
      </c>
      <c r="AF84" s="123">
        <f t="shared" si="71"/>
        <v>5.166666666666667</v>
      </c>
      <c r="AG84" s="123">
        <f t="shared" si="71"/>
        <v>5.166666666666667</v>
      </c>
      <c r="AH84" s="123">
        <f t="shared" si="71"/>
        <v>5.166666666666667</v>
      </c>
      <c r="AI84" s="123">
        <f t="shared" si="71"/>
        <v>5.166666666666667</v>
      </c>
      <c r="AJ84" s="123">
        <f t="shared" si="71"/>
        <v>5.166666666666667</v>
      </c>
      <c r="AK84" s="123">
        <f t="shared" si="71"/>
        <v>5.7272727272727284</v>
      </c>
      <c r="AL84" s="123">
        <f t="shared" si="71"/>
        <v>5.7272727272727284</v>
      </c>
      <c r="AM84" s="123">
        <f t="shared" si="71"/>
        <v>16.939393939393938</v>
      </c>
      <c r="AN84" s="123">
        <f t="shared" si="71"/>
        <v>5.7272727272727284</v>
      </c>
      <c r="AO84" s="123">
        <f t="shared" si="71"/>
        <v>5.7272727272727284</v>
      </c>
      <c r="AP84" s="123">
        <f t="shared" si="71"/>
        <v>330.87878787878788</v>
      </c>
      <c r="AQ84" s="123">
        <f t="shared" si="71"/>
        <v>264.72727272727269</v>
      </c>
      <c r="AR84" s="123">
        <f t="shared" si="71"/>
        <v>276.5</v>
      </c>
      <c r="AS84" s="123">
        <f t="shared" si="71"/>
        <v>297.24242424242419</v>
      </c>
      <c r="AT84" s="123">
        <f t="shared" si="71"/>
        <v>312.37878787878788</v>
      </c>
      <c r="AU84" s="123">
        <f t="shared" si="71"/>
        <v>374.60606060606062</v>
      </c>
      <c r="AV84" s="123">
        <f t="shared" si="71"/>
        <v>442.99999999999989</v>
      </c>
      <c r="AW84" s="123">
        <f t="shared" si="71"/>
        <v>343.77272727272725</v>
      </c>
      <c r="AX84" s="123">
        <f t="shared" si="71"/>
        <v>399.83333333333331</v>
      </c>
      <c r="AY84" s="123">
        <f t="shared" si="71"/>
        <v>218.19696969696969</v>
      </c>
      <c r="AZ84" s="123">
        <f t="shared" si="71"/>
        <v>130.74242424242422</v>
      </c>
      <c r="BA84" s="123">
        <f t="shared" si="71"/>
        <v>-1</v>
      </c>
      <c r="BB84" s="123">
        <f t="shared" si="71"/>
        <v>-1</v>
      </c>
      <c r="BC84" s="123">
        <f t="shared" si="71"/>
        <v>-1</v>
      </c>
      <c r="BD84" s="123">
        <f t="shared" si="71"/>
        <v>-1</v>
      </c>
    </row>
    <row r="85" spans="2:56" thickBot="1">
      <c r="X85" s="448"/>
      <c r="Y85" s="420" t="s">
        <v>263</v>
      </c>
      <c r="Z85" s="41">
        <f>AA$29</f>
        <v>29.820664677705768</v>
      </c>
      <c r="AA85" s="184">
        <f>AA$29/$Z85-1</f>
        <v>0</v>
      </c>
      <c r="AB85" s="184">
        <f t="shared" ref="AB85:BD85" si="72">AB$29/$Z85-1</f>
        <v>0</v>
      </c>
      <c r="AC85" s="184">
        <f t="shared" si="72"/>
        <v>0</v>
      </c>
      <c r="AD85" s="184">
        <f t="shared" si="72"/>
        <v>0.33333333333333348</v>
      </c>
      <c r="AE85" s="184">
        <f t="shared" si="72"/>
        <v>1.3333333333333335</v>
      </c>
      <c r="AF85" s="184">
        <f t="shared" si="72"/>
        <v>5.1666666666666634</v>
      </c>
      <c r="AG85" s="184">
        <f t="shared" si="72"/>
        <v>4.8802891533856307</v>
      </c>
      <c r="AH85" s="184">
        <f t="shared" si="72"/>
        <v>4.1594876267191037</v>
      </c>
      <c r="AI85" s="184">
        <f t="shared" si="72"/>
        <v>4.1553065550011112</v>
      </c>
      <c r="AJ85" s="184">
        <f t="shared" si="72"/>
        <v>7.841827434880086</v>
      </c>
      <c r="AK85" s="184">
        <f t="shared" si="72"/>
        <v>4.5455710952870909</v>
      </c>
      <c r="AL85" s="184">
        <f t="shared" si="72"/>
        <v>4.8487264577323437</v>
      </c>
      <c r="AM85" s="184">
        <f t="shared" si="72"/>
        <v>6.2661972965465162</v>
      </c>
      <c r="AN85" s="184">
        <f t="shared" si="72"/>
        <v>8.3390363551248399</v>
      </c>
      <c r="AO85" s="184">
        <f t="shared" si="72"/>
        <v>10.626781064502907</v>
      </c>
      <c r="AP85" s="184">
        <f t="shared" si="72"/>
        <v>6.7675234292806046</v>
      </c>
      <c r="AQ85" s="184">
        <f t="shared" si="72"/>
        <v>8.3275501051621692</v>
      </c>
      <c r="AR85" s="184">
        <f t="shared" si="72"/>
        <v>11.029156967510222</v>
      </c>
      <c r="AS85" s="184">
        <f t="shared" si="72"/>
        <v>7.6557310729552484</v>
      </c>
      <c r="AT85" s="184">
        <f t="shared" si="72"/>
        <v>5.880980009566164</v>
      </c>
      <c r="AU85" s="184">
        <f t="shared" si="72"/>
        <v>6.2788944812223058</v>
      </c>
      <c r="AV85" s="184">
        <f t="shared" si="72"/>
        <v>5.6752358157683611</v>
      </c>
      <c r="AW85" s="184">
        <f t="shared" si="72"/>
        <v>5.6320536956624148</v>
      </c>
      <c r="AX85" s="184">
        <f t="shared" si="72"/>
        <v>3.3982039666607342</v>
      </c>
      <c r="AY85" s="184">
        <f t="shared" si="72"/>
        <v>4.3049943815605412</v>
      </c>
      <c r="AZ85" s="184">
        <f t="shared" si="72"/>
        <v>4.5944789963462096</v>
      </c>
      <c r="BA85" s="184">
        <f t="shared" si="72"/>
        <v>-1</v>
      </c>
      <c r="BB85" s="184">
        <f t="shared" si="72"/>
        <v>-1</v>
      </c>
      <c r="BC85" s="184">
        <f t="shared" si="72"/>
        <v>-1</v>
      </c>
      <c r="BD85" s="184">
        <f t="shared" si="72"/>
        <v>-1</v>
      </c>
    </row>
    <row r="86" spans="2:56" ht="15.75" thickTop="1">
      <c r="B86" s="1" t="s">
        <v>224</v>
      </c>
      <c r="X86" s="379"/>
      <c r="Y86" s="263"/>
      <c r="Z86" s="390">
        <f>AA$30</f>
        <v>35354.56784297659</v>
      </c>
      <c r="AA86" s="186">
        <f>AA$30/$Z86-1</f>
        <v>0</v>
      </c>
      <c r="AB86" s="186">
        <f t="shared" ref="AB86:BD86" si="73">AB$30/$Z86-1</f>
        <v>0.10581089064431826</v>
      </c>
      <c r="AC86" s="186">
        <f t="shared" si="73"/>
        <v>0.16118603894969752</v>
      </c>
      <c r="AD86" s="186">
        <f t="shared" si="73"/>
        <v>0.26766582964178776</v>
      </c>
      <c r="AE86" s="186">
        <f t="shared" si="73"/>
        <v>0.40270568513203897</v>
      </c>
      <c r="AF86" s="186">
        <f t="shared" si="73"/>
        <v>0.68219798106736906</v>
      </c>
      <c r="AG86" s="186">
        <f t="shared" si="73"/>
        <v>0.69914403599386588</v>
      </c>
      <c r="AH86" s="186">
        <f t="shared" si="73"/>
        <v>0.67175368755122333</v>
      </c>
      <c r="AI86" s="186">
        <f t="shared" si="73"/>
        <v>0.51909964515903373</v>
      </c>
      <c r="AJ86" s="186">
        <f t="shared" si="73"/>
        <v>0.32784338704381799</v>
      </c>
      <c r="AK86" s="186">
        <f t="shared" si="73"/>
        <v>0.18633454385735049</v>
      </c>
      <c r="AL86" s="186">
        <f t="shared" si="73"/>
        <v>6.9950974928054688E-3</v>
      </c>
      <c r="AM86" s="186">
        <f t="shared" si="73"/>
        <v>-0.11064026247764758</v>
      </c>
      <c r="AN86" s="186">
        <f t="shared" si="73"/>
        <v>-0.12916556954322045</v>
      </c>
      <c r="AO86" s="186">
        <f t="shared" si="73"/>
        <v>-0.22886305144151331</v>
      </c>
      <c r="AP86" s="186">
        <f t="shared" si="73"/>
        <v>-0.21628321363140457</v>
      </c>
      <c r="AQ86" s="186">
        <f t="shared" si="73"/>
        <v>-0.15292221676017126</v>
      </c>
      <c r="AR86" s="186">
        <f t="shared" si="73"/>
        <v>-0.1354020485976466</v>
      </c>
      <c r="AS86" s="186">
        <f t="shared" si="73"/>
        <v>-0.14074596845181975</v>
      </c>
      <c r="AT86" s="186">
        <f t="shared" si="73"/>
        <v>-0.19112884116016038</v>
      </c>
      <c r="AU86" s="186">
        <f t="shared" si="73"/>
        <v>-0.11332968215504058</v>
      </c>
      <c r="AV86" s="186">
        <f t="shared" si="73"/>
        <v>-4.8621203242059652E-2</v>
      </c>
      <c r="AW86" s="186">
        <f t="shared" si="73"/>
        <v>2.6177087232724938E-2</v>
      </c>
      <c r="AX86" s="186">
        <f t="shared" si="73"/>
        <v>9.8466837825508913E-2</v>
      </c>
      <c r="AY86" s="186">
        <f t="shared" si="73"/>
        <v>0.1891573697827913</v>
      </c>
      <c r="AZ86" s="186">
        <f t="shared" si="73"/>
        <v>0.28510096696135245</v>
      </c>
      <c r="BA86" s="186">
        <f t="shared" si="73"/>
        <v>-1</v>
      </c>
      <c r="BB86" s="186">
        <f t="shared" si="73"/>
        <v>-1</v>
      </c>
      <c r="BC86" s="186">
        <f t="shared" si="73"/>
        <v>-1</v>
      </c>
      <c r="BD86" s="186">
        <f t="shared" si="73"/>
        <v>-1</v>
      </c>
    </row>
    <row r="88" spans="2:56">
      <c r="X88" s="290" t="s">
        <v>126</v>
      </c>
    </row>
    <row r="89" spans="2:56">
      <c r="X89" s="249"/>
      <c r="Y89" s="250"/>
      <c r="Z89" s="209">
        <v>2005</v>
      </c>
      <c r="AA89" s="209">
        <v>1990</v>
      </c>
      <c r="AB89" s="209">
        <f t="shared" ref="AB89:AR89" si="74">AA89+1</f>
        <v>1991</v>
      </c>
      <c r="AC89" s="209">
        <f t="shared" si="74"/>
        <v>1992</v>
      </c>
      <c r="AD89" s="209">
        <f t="shared" si="74"/>
        <v>1993</v>
      </c>
      <c r="AE89" s="209">
        <f t="shared" si="74"/>
        <v>1994</v>
      </c>
      <c r="AF89" s="209">
        <f t="shared" si="74"/>
        <v>1995</v>
      </c>
      <c r="AG89" s="209">
        <f t="shared" si="74"/>
        <v>1996</v>
      </c>
      <c r="AH89" s="209">
        <f t="shared" si="74"/>
        <v>1997</v>
      </c>
      <c r="AI89" s="209">
        <f t="shared" si="74"/>
        <v>1998</v>
      </c>
      <c r="AJ89" s="209">
        <f t="shared" si="74"/>
        <v>1999</v>
      </c>
      <c r="AK89" s="209">
        <f t="shared" si="74"/>
        <v>2000</v>
      </c>
      <c r="AL89" s="209">
        <f t="shared" si="74"/>
        <v>2001</v>
      </c>
      <c r="AM89" s="209">
        <f t="shared" si="74"/>
        <v>2002</v>
      </c>
      <c r="AN89" s="209">
        <f t="shared" si="74"/>
        <v>2003</v>
      </c>
      <c r="AO89" s="209">
        <f t="shared" si="74"/>
        <v>2004</v>
      </c>
      <c r="AP89" s="209">
        <f t="shared" si="74"/>
        <v>2005</v>
      </c>
      <c r="AQ89" s="209">
        <f t="shared" si="74"/>
        <v>2006</v>
      </c>
      <c r="AR89" s="209">
        <f t="shared" si="74"/>
        <v>2007</v>
      </c>
      <c r="AS89" s="210">
        <v>2008</v>
      </c>
      <c r="AT89" s="210">
        <v>2009</v>
      </c>
      <c r="AU89" s="210">
        <v>2010</v>
      </c>
      <c r="AV89" s="210">
        <v>2011</v>
      </c>
      <c r="AW89" s="210">
        <v>2012</v>
      </c>
      <c r="AX89" s="210">
        <v>2013</v>
      </c>
      <c r="AY89" s="210">
        <f>AX89+1</f>
        <v>2014</v>
      </c>
      <c r="AZ89" s="210">
        <f>AY89+1</f>
        <v>2015</v>
      </c>
    </row>
    <row r="90" spans="2:56">
      <c r="X90" s="251" t="s">
        <v>225</v>
      </c>
      <c r="Y90" s="252"/>
      <c r="Z90" s="391">
        <f>AP$6</f>
        <v>12781.73750753827</v>
      </c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392"/>
      <c r="AL90" s="392"/>
      <c r="AM90" s="392"/>
      <c r="AN90" s="392"/>
      <c r="AO90" s="392"/>
      <c r="AP90" s="172">
        <f t="shared" ref="AP90:AZ90" si="75">AP$6/$Z90-1</f>
        <v>0</v>
      </c>
      <c r="AQ90" s="172">
        <f t="shared" si="75"/>
        <v>0.14436375646506416</v>
      </c>
      <c r="AR90" s="172">
        <f t="shared" si="75"/>
        <v>0.30710463018563483</v>
      </c>
      <c r="AS90" s="172">
        <f t="shared" si="75"/>
        <v>0.5087793647946266</v>
      </c>
      <c r="AT90" s="172">
        <f t="shared" si="75"/>
        <v>0.63804876139682976</v>
      </c>
      <c r="AU90" s="172">
        <f t="shared" si="75"/>
        <v>0.82330211917446339</v>
      </c>
      <c r="AV90" s="172">
        <f t="shared" si="75"/>
        <v>1.0397224565429188</v>
      </c>
      <c r="AW90" s="172">
        <f t="shared" si="75"/>
        <v>1.2965268684098747</v>
      </c>
      <c r="AX90" s="172">
        <f t="shared" si="75"/>
        <v>1.5108472614516111</v>
      </c>
      <c r="AY90" s="172">
        <f t="shared" si="75"/>
        <v>1.7996924494967392</v>
      </c>
      <c r="AZ90" s="172">
        <f t="shared" si="75"/>
        <v>2.0851202691451456</v>
      </c>
    </row>
    <row r="91" spans="2:56">
      <c r="X91" s="253"/>
      <c r="Y91" s="414" t="s">
        <v>102</v>
      </c>
      <c r="Z91" s="63">
        <f>AP7</f>
        <v>586.08000000000004</v>
      </c>
      <c r="AA91" s="392"/>
      <c r="AB91" s="392"/>
      <c r="AC91" s="392"/>
      <c r="AD91" s="392"/>
      <c r="AE91" s="392"/>
      <c r="AF91" s="392"/>
      <c r="AG91" s="392"/>
      <c r="AH91" s="392"/>
      <c r="AI91" s="392"/>
      <c r="AJ91" s="392"/>
      <c r="AK91" s="392"/>
      <c r="AL91" s="392"/>
      <c r="AM91" s="392"/>
      <c r="AN91" s="392"/>
      <c r="AO91" s="392"/>
      <c r="AP91" s="123">
        <f t="shared" ref="AP91:AY99" si="76">IF(ISTEXT($Z91),"―",AP7/$Z91-1)</f>
        <v>0</v>
      </c>
      <c r="AQ91" s="123">
        <f t="shared" si="76"/>
        <v>0.41792929292929282</v>
      </c>
      <c r="AR91" s="123">
        <f t="shared" si="76"/>
        <v>-0.53030303030303039</v>
      </c>
      <c r="AS91" s="123">
        <f t="shared" si="76"/>
        <v>1.2626262626262541E-2</v>
      </c>
      <c r="AT91" s="123">
        <f t="shared" si="76"/>
        <v>-0.91414141414141414</v>
      </c>
      <c r="AU91" s="123">
        <f t="shared" si="76"/>
        <v>-0.90909090909090906</v>
      </c>
      <c r="AV91" s="123">
        <f t="shared" si="76"/>
        <v>-0.97222222222222221</v>
      </c>
      <c r="AW91" s="123">
        <f t="shared" si="76"/>
        <v>-0.96969696969696972</v>
      </c>
      <c r="AX91" s="123">
        <f t="shared" si="76"/>
        <v>-0.97222222222222221</v>
      </c>
      <c r="AY91" s="123">
        <f>IF(ISTEXT($Z91),"―",AY7/$Z91-1)</f>
        <v>-0.95959595959595956</v>
      </c>
      <c r="AZ91" s="123">
        <f>IF(ISTEXT($Z91),"―",AZ7/$Z91-1)</f>
        <v>-0.9494949494949495</v>
      </c>
    </row>
    <row r="92" spans="2:56">
      <c r="X92" s="253"/>
      <c r="Y92" s="415" t="s">
        <v>134</v>
      </c>
      <c r="Z92" s="63">
        <f t="shared" ref="Z92:Z113" si="77">AP8</f>
        <v>449.37063436191647</v>
      </c>
      <c r="AA92" s="392"/>
      <c r="AB92" s="392"/>
      <c r="AC92" s="392"/>
      <c r="AD92" s="392"/>
      <c r="AE92" s="392"/>
      <c r="AF92" s="392"/>
      <c r="AG92" s="392"/>
      <c r="AH92" s="392"/>
      <c r="AI92" s="392"/>
      <c r="AJ92" s="392"/>
      <c r="AK92" s="392"/>
      <c r="AL92" s="392"/>
      <c r="AM92" s="392"/>
      <c r="AN92" s="392"/>
      <c r="AO92" s="392"/>
      <c r="AP92" s="123">
        <f t="shared" si="76"/>
        <v>0</v>
      </c>
      <c r="AQ92" s="123">
        <f t="shared" si="76"/>
        <v>-0.18428139465367932</v>
      </c>
      <c r="AR92" s="123">
        <f t="shared" si="76"/>
        <v>-0.20616286200958067</v>
      </c>
      <c r="AS92" s="123">
        <f t="shared" si="76"/>
        <v>-0.31798333750024821</v>
      </c>
      <c r="AT92" s="123">
        <f t="shared" si="76"/>
        <v>-0.479808331034278</v>
      </c>
      <c r="AU92" s="123">
        <f t="shared" si="76"/>
        <v>-0.71501973987518852</v>
      </c>
      <c r="AV92" s="123">
        <f t="shared" si="76"/>
        <v>-0.66319770652610954</v>
      </c>
      <c r="AW92" s="123">
        <f t="shared" si="76"/>
        <v>-0.73190016311595296</v>
      </c>
      <c r="AX92" s="123">
        <f t="shared" si="76"/>
        <v>-0.70812988156391654</v>
      </c>
      <c r="AY92" s="123">
        <f t="shared" si="76"/>
        <v>-0.77620529117192927</v>
      </c>
      <c r="AZ92" s="123">
        <f t="shared" ref="AZ92" si="78">IF(ISTEXT($Z92),"―",AZ8/$Z92-1)</f>
        <v>-0.81533693141577668</v>
      </c>
    </row>
    <row r="93" spans="2:56">
      <c r="X93" s="253"/>
      <c r="Y93" s="267" t="s">
        <v>136</v>
      </c>
      <c r="Z93" s="63" t="str">
        <f t="shared" si="77"/>
        <v>NO</v>
      </c>
      <c r="AA93" s="392"/>
      <c r="AB93" s="392"/>
      <c r="AC93" s="392"/>
      <c r="AD93" s="392"/>
      <c r="AE93" s="392"/>
      <c r="AF93" s="392"/>
      <c r="AG93" s="392"/>
      <c r="AH93" s="392"/>
      <c r="AI93" s="392"/>
      <c r="AJ93" s="392"/>
      <c r="AK93" s="392"/>
      <c r="AL93" s="392"/>
      <c r="AM93" s="392"/>
      <c r="AN93" s="392"/>
      <c r="AO93" s="392"/>
      <c r="AP93" s="123" t="str">
        <f>IF(ISTEXT($Z93),"―",AP9/$Z93-1)</f>
        <v>―</v>
      </c>
      <c r="AQ93" s="123" t="str">
        <f t="shared" si="76"/>
        <v>―</v>
      </c>
      <c r="AR93" s="123" t="str">
        <f t="shared" si="76"/>
        <v>―</v>
      </c>
      <c r="AS93" s="123" t="str">
        <f t="shared" si="76"/>
        <v>―</v>
      </c>
      <c r="AT93" s="123" t="str">
        <f t="shared" si="76"/>
        <v>―</v>
      </c>
      <c r="AU93" s="123" t="str">
        <f t="shared" si="76"/>
        <v>―</v>
      </c>
      <c r="AV93" s="123" t="str">
        <f t="shared" si="76"/>
        <v>―</v>
      </c>
      <c r="AW93" s="123" t="str">
        <f t="shared" si="76"/>
        <v>―</v>
      </c>
      <c r="AX93" s="123" t="str">
        <f t="shared" si="76"/>
        <v>―</v>
      </c>
      <c r="AY93" s="123" t="str">
        <f t="shared" si="76"/>
        <v>―</v>
      </c>
      <c r="AZ93" s="123" t="str">
        <f t="shared" ref="AZ93" si="79">IF(ISTEXT($Z93),"―",AZ9/$Z93-1)</f>
        <v>―</v>
      </c>
    </row>
    <row r="94" spans="2:56">
      <c r="X94" s="253"/>
      <c r="Y94" s="417" t="s">
        <v>263</v>
      </c>
      <c r="Z94" s="63">
        <f t="shared" si="77"/>
        <v>226.95399851716925</v>
      </c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392"/>
      <c r="AL94" s="392"/>
      <c r="AM94" s="392"/>
      <c r="AN94" s="392"/>
      <c r="AO94" s="392"/>
      <c r="AP94" s="123">
        <f t="shared" si="76"/>
        <v>0</v>
      </c>
      <c r="AQ94" s="123">
        <f t="shared" si="76"/>
        <v>8.1949360682272987E-2</v>
      </c>
      <c r="AR94" s="123">
        <f t="shared" si="76"/>
        <v>0.17133770807571036</v>
      </c>
      <c r="AS94" s="123">
        <f t="shared" si="76"/>
        <v>4.4443782313591029E-2</v>
      </c>
      <c r="AT94" s="123">
        <f t="shared" si="76"/>
        <v>-0.32978361417956148</v>
      </c>
      <c r="AU94" s="123">
        <f t="shared" si="76"/>
        <v>-0.25999061881320695</v>
      </c>
      <c r="AV94" s="123">
        <f t="shared" si="76"/>
        <v>-0.35904059989890003</v>
      </c>
      <c r="AW94" s="123">
        <f t="shared" si="76"/>
        <v>-0.45356295261068924</v>
      </c>
      <c r="AX94" s="123">
        <f t="shared" si="76"/>
        <v>-0.50823260914718871</v>
      </c>
      <c r="AY94" s="123">
        <f t="shared" si="76"/>
        <v>-0.4926123365419609</v>
      </c>
      <c r="AZ94" s="123">
        <f t="shared" ref="AZ94" si="80">IF(ISTEXT($Z94),"―",AZ10/$Z94-1)</f>
        <v>-0.4932295216794983</v>
      </c>
    </row>
    <row r="95" spans="2:56">
      <c r="X95" s="253"/>
      <c r="Y95" s="414" t="s">
        <v>83</v>
      </c>
      <c r="Z95" s="63">
        <f t="shared" si="77"/>
        <v>8875.7761397415397</v>
      </c>
      <c r="AA95" s="393"/>
      <c r="AB95" s="393"/>
      <c r="AC95" s="393"/>
      <c r="AD95" s="393"/>
      <c r="AE95" s="393"/>
      <c r="AF95" s="393"/>
      <c r="AG95" s="393"/>
      <c r="AH95" s="393"/>
      <c r="AI95" s="393"/>
      <c r="AJ95" s="393"/>
      <c r="AK95" s="393"/>
      <c r="AL95" s="393"/>
      <c r="AM95" s="393"/>
      <c r="AN95" s="393"/>
      <c r="AO95" s="393"/>
      <c r="AP95" s="123">
        <f t="shared" si="76"/>
        <v>0</v>
      </c>
      <c r="AQ95" s="123">
        <f t="shared" si="76"/>
        <v>0.22282775705423852</v>
      </c>
      <c r="AR95" s="123">
        <f t="shared" si="76"/>
        <v>0.51740245344675673</v>
      </c>
      <c r="AS95" s="123">
        <f t="shared" si="76"/>
        <v>0.76721525850320327</v>
      </c>
      <c r="AT95" s="123">
        <f t="shared" si="76"/>
        <v>1.0277900010938361</v>
      </c>
      <c r="AU95" s="123">
        <f t="shared" si="76"/>
        <v>1.3076852815726046</v>
      </c>
      <c r="AV95" s="123">
        <f t="shared" si="76"/>
        <v>1.6070198807408822</v>
      </c>
      <c r="AW95" s="123">
        <f t="shared" si="76"/>
        <v>1.9697340230096398</v>
      </c>
      <c r="AX95" s="123">
        <f t="shared" si="76"/>
        <v>2.268116541355933</v>
      </c>
      <c r="AY95" s="123">
        <f t="shared" si="76"/>
        <v>2.6679510654315979</v>
      </c>
      <c r="AZ95" s="123">
        <f t="shared" ref="AZ95" si="81">IF(ISTEXT($Z95),"―",AZ11/$Z95-1)</f>
        <v>3.0637032874068568</v>
      </c>
    </row>
    <row r="96" spans="2:56">
      <c r="X96" s="253"/>
      <c r="Y96" s="414" t="s">
        <v>84</v>
      </c>
      <c r="Z96" s="63">
        <f t="shared" si="77"/>
        <v>937.48331743758206</v>
      </c>
      <c r="AA96" s="393"/>
      <c r="AB96" s="393"/>
      <c r="AC96" s="393"/>
      <c r="AD96" s="393"/>
      <c r="AE96" s="393"/>
      <c r="AF96" s="393"/>
      <c r="AG96" s="393"/>
      <c r="AH96" s="393"/>
      <c r="AI96" s="393"/>
      <c r="AJ96" s="393"/>
      <c r="AK96" s="393"/>
      <c r="AL96" s="393"/>
      <c r="AM96" s="393"/>
      <c r="AN96" s="393"/>
      <c r="AO96" s="393"/>
      <c r="AP96" s="123">
        <f t="shared" si="76"/>
        <v>0</v>
      </c>
      <c r="AQ96" s="123">
        <f t="shared" si="76"/>
        <v>0.27414569100647213</v>
      </c>
      <c r="AR96" s="123">
        <f t="shared" si="76"/>
        <v>0.5244379262093477</v>
      </c>
      <c r="AS96" s="123">
        <f t="shared" si="76"/>
        <v>0.61022610954408485</v>
      </c>
      <c r="AT96" s="123">
        <f t="shared" si="76"/>
        <v>0.71540758299812524</v>
      </c>
      <c r="AU96" s="123">
        <f t="shared" si="76"/>
        <v>0.86549629111998261</v>
      </c>
      <c r="AV96" s="123">
        <f t="shared" si="76"/>
        <v>1.0516743774426982</v>
      </c>
      <c r="AW96" s="123">
        <f t="shared" si="76"/>
        <v>1.2195912854792841</v>
      </c>
      <c r="AX96" s="123">
        <f t="shared" si="76"/>
        <v>1.377967714412256</v>
      </c>
      <c r="AY96" s="123">
        <f t="shared" si="76"/>
        <v>1.5311956463957648</v>
      </c>
      <c r="AZ96" s="123">
        <f t="shared" ref="AZ96" si="82">IF(ISTEXT($Z96),"―",AZ12/$Z96-1)</f>
        <v>1.649432235717665</v>
      </c>
    </row>
    <row r="97" spans="24:52">
      <c r="X97" s="253"/>
      <c r="Y97" s="416" t="s">
        <v>85</v>
      </c>
      <c r="Z97" s="63">
        <f t="shared" si="77"/>
        <v>7.3389434565333334</v>
      </c>
      <c r="AA97" s="393"/>
      <c r="AB97" s="393"/>
      <c r="AC97" s="393"/>
      <c r="AD97" s="393"/>
      <c r="AE97" s="393"/>
      <c r="AF97" s="393"/>
      <c r="AG97" s="393"/>
      <c r="AH97" s="393"/>
      <c r="AI97" s="393"/>
      <c r="AJ97" s="393"/>
      <c r="AK97" s="393"/>
      <c r="AL97" s="393"/>
      <c r="AM97" s="393"/>
      <c r="AN97" s="393"/>
      <c r="AO97" s="393"/>
      <c r="AP97" s="123">
        <f t="shared" si="76"/>
        <v>0</v>
      </c>
      <c r="AQ97" s="123">
        <f t="shared" si="76"/>
        <v>1.6604056018197921E-2</v>
      </c>
      <c r="AR97" s="123">
        <f t="shared" si="76"/>
        <v>5.1428151000491695E-2</v>
      </c>
      <c r="AS97" s="123">
        <f t="shared" si="76"/>
        <v>6.9239776008125586E-2</v>
      </c>
      <c r="AT97" s="123">
        <f t="shared" si="76"/>
        <v>0.10146764114986406</v>
      </c>
      <c r="AU97" s="123">
        <f t="shared" si="76"/>
        <v>0.13006780154667785</v>
      </c>
      <c r="AV97" s="123">
        <f t="shared" si="76"/>
        <v>0.14671291575467094</v>
      </c>
      <c r="AW97" s="123">
        <f t="shared" si="76"/>
        <v>0.17553413903466497</v>
      </c>
      <c r="AX97" s="123">
        <f t="shared" si="76"/>
        <v>0.199493082040755</v>
      </c>
      <c r="AY97" s="123">
        <f t="shared" si="76"/>
        <v>0.23417002559636235</v>
      </c>
      <c r="AZ97" s="123">
        <f t="shared" ref="AZ97" si="83">IF(ISTEXT($Z97),"―",AZ13/$Z97-1)</f>
        <v>0.27785733207296093</v>
      </c>
    </row>
    <row r="98" spans="24:52">
      <c r="X98" s="253"/>
      <c r="Y98" s="416" t="s">
        <v>218</v>
      </c>
      <c r="Z98" s="63">
        <f t="shared" si="77"/>
        <v>1695.1602550000002</v>
      </c>
      <c r="AA98" s="393"/>
      <c r="AB98" s="393"/>
      <c r="AC98" s="393"/>
      <c r="AD98" s="393"/>
      <c r="AE98" s="393"/>
      <c r="AF98" s="393"/>
      <c r="AG98" s="393"/>
      <c r="AH98" s="393"/>
      <c r="AI98" s="393"/>
      <c r="AJ98" s="393"/>
      <c r="AK98" s="393"/>
      <c r="AL98" s="393"/>
      <c r="AM98" s="393"/>
      <c r="AN98" s="393"/>
      <c r="AO98" s="393"/>
      <c r="AP98" s="123">
        <f t="shared" si="76"/>
        <v>0</v>
      </c>
      <c r="AQ98" s="123">
        <f t="shared" si="76"/>
        <v>-0.33729169989299934</v>
      </c>
      <c r="AR98" s="123">
        <f t="shared" si="76"/>
        <v>-0.47231207470706071</v>
      </c>
      <c r="AS98" s="123">
        <f t="shared" si="76"/>
        <v>-0.45090086954640174</v>
      </c>
      <c r="AT98" s="123">
        <f t="shared" si="76"/>
        <v>-0.50171622859338461</v>
      </c>
      <c r="AU98" s="123">
        <f t="shared" si="76"/>
        <v>-0.60682703122956361</v>
      </c>
      <c r="AV98" s="123">
        <f t="shared" si="76"/>
        <v>-0.62594369580709652</v>
      </c>
      <c r="AW98" s="123">
        <f t="shared" si="76"/>
        <v>-0.6691535692004531</v>
      </c>
      <c r="AX98" s="123">
        <f t="shared" si="76"/>
        <v>-0.71131839213632353</v>
      </c>
      <c r="AY98" s="123">
        <f t="shared" si="76"/>
        <v>-0.70308355890517271</v>
      </c>
      <c r="AZ98" s="123">
        <f t="shared" ref="AZ98" si="84">IF(ISTEXT($Z98),"―",AZ14/$Z98-1)</f>
        <v>-0.68141978234382339</v>
      </c>
    </row>
    <row r="99" spans="24:52">
      <c r="X99" s="253"/>
      <c r="Y99" s="418" t="s">
        <v>135</v>
      </c>
      <c r="Z99" s="63">
        <f t="shared" si="77"/>
        <v>3.574219023529412</v>
      </c>
      <c r="AA99" s="393"/>
      <c r="AB99" s="393"/>
      <c r="AC99" s="393"/>
      <c r="AD99" s="393"/>
      <c r="AE99" s="393"/>
      <c r="AF99" s="393"/>
      <c r="AG99" s="393"/>
      <c r="AH99" s="393"/>
      <c r="AI99" s="393"/>
      <c r="AJ99" s="393"/>
      <c r="AK99" s="393"/>
      <c r="AL99" s="393"/>
      <c r="AM99" s="393"/>
      <c r="AN99" s="393"/>
      <c r="AO99" s="393"/>
      <c r="AP99" s="123">
        <f t="shared" si="76"/>
        <v>0</v>
      </c>
      <c r="AQ99" s="123">
        <f t="shared" si="76"/>
        <v>0.37962962962962976</v>
      </c>
      <c r="AR99" s="123">
        <f t="shared" si="76"/>
        <v>1.7222222222222219</v>
      </c>
      <c r="AS99" s="123">
        <f t="shared" si="76"/>
        <v>2.9722222222222219</v>
      </c>
      <c r="AT99" s="123">
        <f t="shared" si="76"/>
        <v>10.692509614366864</v>
      </c>
      <c r="AU99" s="123">
        <f t="shared" si="76"/>
        <v>12.856154322838876</v>
      </c>
      <c r="AV99" s="123">
        <f t="shared" si="76"/>
        <v>13.510099179784481</v>
      </c>
      <c r="AW99" s="123">
        <f t="shared" si="76"/>
        <v>21.683350075209322</v>
      </c>
      <c r="AX99" s="123">
        <f t="shared" si="76"/>
        <v>26.451227680420068</v>
      </c>
      <c r="AY99" s="123">
        <f t="shared" si="76"/>
        <v>27.818006768888129</v>
      </c>
      <c r="AZ99" s="123">
        <f t="shared" ref="AZ99" si="85">IF(ISTEXT($Z99),"―",AZ15/$Z99-1)</f>
        <v>27.818006768888129</v>
      </c>
    </row>
    <row r="100" spans="24:52">
      <c r="X100" s="256" t="s">
        <v>226</v>
      </c>
      <c r="Y100" s="257"/>
      <c r="Z100" s="388">
        <f t="shared" si="77"/>
        <v>8623.351658842741</v>
      </c>
      <c r="AA100" s="393"/>
      <c r="AB100" s="393"/>
      <c r="AC100" s="393"/>
      <c r="AD100" s="393"/>
      <c r="AE100" s="393"/>
      <c r="AF100" s="393"/>
      <c r="AG100" s="393"/>
      <c r="AH100" s="393"/>
      <c r="AI100" s="393"/>
      <c r="AJ100" s="393"/>
      <c r="AK100" s="393"/>
      <c r="AL100" s="393"/>
      <c r="AM100" s="393"/>
      <c r="AN100" s="393"/>
      <c r="AO100" s="393"/>
      <c r="AP100" s="183">
        <f t="shared" ref="AP100:AZ100" si="86">AP$16/$Z100-1</f>
        <v>0</v>
      </c>
      <c r="AQ100" s="183">
        <f t="shared" si="86"/>
        <v>4.3535750591793931E-2</v>
      </c>
      <c r="AR100" s="183">
        <f t="shared" si="86"/>
        <v>-8.1928941445474912E-2</v>
      </c>
      <c r="AS100" s="183">
        <f t="shared" si="86"/>
        <v>-0.33397071046054783</v>
      </c>
      <c r="AT100" s="183">
        <f t="shared" si="86"/>
        <v>-0.53070774507051333</v>
      </c>
      <c r="AU100" s="183">
        <f t="shared" si="86"/>
        <v>-0.50720510170699007</v>
      </c>
      <c r="AV100" s="183">
        <f t="shared" si="86"/>
        <v>-0.56450268515797997</v>
      </c>
      <c r="AW100" s="183">
        <f t="shared" si="86"/>
        <v>-0.60150896742643623</v>
      </c>
      <c r="AX100" s="183">
        <f t="shared" si="86"/>
        <v>-0.61963057555415579</v>
      </c>
      <c r="AY100" s="183">
        <f t="shared" si="86"/>
        <v>-0.61019503315666768</v>
      </c>
      <c r="AZ100" s="183">
        <f t="shared" si="86"/>
        <v>-0.61637831692469336</v>
      </c>
    </row>
    <row r="101" spans="24:52">
      <c r="X101" s="258"/>
      <c r="Y101" s="254" t="s">
        <v>86</v>
      </c>
      <c r="Z101" s="63">
        <f t="shared" si="77"/>
        <v>1040.597</v>
      </c>
      <c r="AA101" s="393"/>
      <c r="AB101" s="393"/>
      <c r="AC101" s="393"/>
      <c r="AD101" s="393"/>
      <c r="AE101" s="393"/>
      <c r="AF101" s="393"/>
      <c r="AG101" s="393"/>
      <c r="AH101" s="393"/>
      <c r="AI101" s="393"/>
      <c r="AJ101" s="393"/>
      <c r="AK101" s="393"/>
      <c r="AL101" s="393"/>
      <c r="AM101" s="393"/>
      <c r="AN101" s="393"/>
      <c r="AO101" s="393"/>
      <c r="AP101" s="181">
        <f>AP17/$Z101-1</f>
        <v>0</v>
      </c>
      <c r="AQ101" s="181">
        <f t="shared" ref="AQ101:AY104" si="87">AQ17/$Z101-1</f>
        <v>4.8711922098564564E-2</v>
      </c>
      <c r="AR101" s="181">
        <f t="shared" si="87"/>
        <v>-6.1265206415163642E-2</v>
      </c>
      <c r="AS101" s="181">
        <f t="shared" si="87"/>
        <v>-0.37635607252375314</v>
      </c>
      <c r="AT101" s="181">
        <f t="shared" si="87"/>
        <v>-0.55920111243834081</v>
      </c>
      <c r="AU101" s="181">
        <f t="shared" si="87"/>
        <v>-0.76127934253125851</v>
      </c>
      <c r="AV101" s="181">
        <f t="shared" si="87"/>
        <v>-0.80160427139420931</v>
      </c>
      <c r="AW101" s="181">
        <f t="shared" si="87"/>
        <v>-0.85813143801106473</v>
      </c>
      <c r="AX101" s="181">
        <f t="shared" si="87"/>
        <v>-0.89352362153648335</v>
      </c>
      <c r="AY101" s="181">
        <f t="shared" si="87"/>
        <v>-0.89681596237544414</v>
      </c>
      <c r="AZ101" s="181">
        <f t="shared" ref="AZ101" si="88">AZ17/$Z101-1</f>
        <v>-0.88988532544299093</v>
      </c>
    </row>
    <row r="102" spans="24:52">
      <c r="X102" s="258"/>
      <c r="Y102" s="267" t="s">
        <v>136</v>
      </c>
      <c r="Z102" s="63">
        <f t="shared" si="77"/>
        <v>21.757894067745006</v>
      </c>
      <c r="AA102" s="393"/>
      <c r="AB102" s="393"/>
      <c r="AC102" s="393"/>
      <c r="AD102" s="393"/>
      <c r="AE102" s="393"/>
      <c r="AF102" s="393"/>
      <c r="AG102" s="393"/>
      <c r="AH102" s="393"/>
      <c r="AI102" s="393"/>
      <c r="AJ102" s="393"/>
      <c r="AK102" s="393"/>
      <c r="AL102" s="393"/>
      <c r="AM102" s="393"/>
      <c r="AN102" s="393"/>
      <c r="AO102" s="393"/>
      <c r="AP102" s="181">
        <f t="shared" ref="AP102:AX104" si="89">AP18/$Z102-1</f>
        <v>0</v>
      </c>
      <c r="AQ102" s="181">
        <f t="shared" si="89"/>
        <v>2.6002619241936031E-3</v>
      </c>
      <c r="AR102" s="181">
        <f t="shared" si="89"/>
        <v>-6.2721086009565052E-3</v>
      </c>
      <c r="AS102" s="181">
        <f t="shared" si="89"/>
        <v>-7.7754790871881196E-3</v>
      </c>
      <c r="AT102" s="181">
        <f t="shared" si="89"/>
        <v>-0.25445277839606628</v>
      </c>
      <c r="AU102" s="181">
        <f t="shared" si="89"/>
        <v>-0.29792598292987404</v>
      </c>
      <c r="AV102" s="181">
        <f t="shared" si="89"/>
        <v>-0.29936135972053768</v>
      </c>
      <c r="AW102" s="181">
        <f t="shared" si="89"/>
        <v>-0.39020933230036059</v>
      </c>
      <c r="AX102" s="181">
        <f t="shared" si="89"/>
        <v>-0.55912993315009007</v>
      </c>
      <c r="AY102" s="181">
        <f t="shared" si="87"/>
        <v>-0.91212488159059424</v>
      </c>
      <c r="AZ102" s="181">
        <f t="shared" ref="AZ102" si="90">AZ18/$Z102-1</f>
        <v>-1</v>
      </c>
    </row>
    <row r="103" spans="24:52">
      <c r="X103" s="258"/>
      <c r="Y103" s="419" t="s">
        <v>263</v>
      </c>
      <c r="Z103" s="63">
        <f t="shared" si="77"/>
        <v>4746.1389061454411</v>
      </c>
      <c r="AA103" s="393"/>
      <c r="AB103" s="393"/>
      <c r="AC103" s="393"/>
      <c r="AD103" s="393"/>
      <c r="AE103" s="393"/>
      <c r="AF103" s="393"/>
      <c r="AG103" s="393"/>
      <c r="AH103" s="393"/>
      <c r="AI103" s="393"/>
      <c r="AJ103" s="393"/>
      <c r="AK103" s="393"/>
      <c r="AL103" s="393"/>
      <c r="AM103" s="393"/>
      <c r="AN103" s="393"/>
      <c r="AO103" s="393"/>
      <c r="AP103" s="181">
        <f t="shared" si="89"/>
        <v>0</v>
      </c>
      <c r="AQ103" s="181">
        <f t="shared" si="89"/>
        <v>7.295306916313038E-2</v>
      </c>
      <c r="AR103" s="181">
        <f t="shared" si="89"/>
        <v>-4.3469135696450723E-2</v>
      </c>
      <c r="AS103" s="181">
        <f t="shared" si="89"/>
        <v>-0.27891002245207142</v>
      </c>
      <c r="AT103" s="181">
        <f t="shared" si="89"/>
        <v>-0.54733722238887528</v>
      </c>
      <c r="AU103" s="181">
        <f t="shared" si="89"/>
        <v>-0.52364793085405981</v>
      </c>
      <c r="AV103" s="181">
        <f t="shared" si="89"/>
        <v>-0.59494405599939104</v>
      </c>
      <c r="AW103" s="181">
        <f t="shared" si="89"/>
        <v>-0.64341806991056738</v>
      </c>
      <c r="AX103" s="181">
        <f t="shared" si="89"/>
        <v>-0.65627603086046948</v>
      </c>
      <c r="AY103" s="181">
        <f t="shared" si="87"/>
        <v>-0.64042479247246997</v>
      </c>
      <c r="AZ103" s="181">
        <f t="shared" ref="AZ103" si="91">AZ19/$Z103-1</f>
        <v>-0.64841316633849322</v>
      </c>
    </row>
    <row r="104" spans="24:52">
      <c r="X104" s="259"/>
      <c r="Y104" s="438" t="s">
        <v>135</v>
      </c>
      <c r="Z104" s="63">
        <f t="shared" si="77"/>
        <v>2814.8578586295557</v>
      </c>
      <c r="AA104" s="392"/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2"/>
      <c r="AL104" s="392"/>
      <c r="AM104" s="392"/>
      <c r="AN104" s="392"/>
      <c r="AO104" s="392"/>
      <c r="AP104" s="123">
        <f t="shared" si="89"/>
        <v>0</v>
      </c>
      <c r="AQ104" s="123">
        <f t="shared" si="89"/>
        <v>-7.6619744583260596E-3</v>
      </c>
      <c r="AR104" s="123">
        <f t="shared" si="89"/>
        <v>-0.15499989023016747</v>
      </c>
      <c r="AS104" s="123">
        <f t="shared" si="89"/>
        <v>-0.41366102716738051</v>
      </c>
      <c r="AT104" s="123">
        <f t="shared" si="89"/>
        <v>-0.49427066698595834</v>
      </c>
      <c r="AU104" s="123">
        <f t="shared" si="89"/>
        <v>-0.38717226595002741</v>
      </c>
      <c r="AV104" s="123">
        <f t="shared" si="89"/>
        <v>-0.4275731219880341</v>
      </c>
      <c r="AW104" s="123">
        <f t="shared" si="89"/>
        <v>-0.43761097223903067</v>
      </c>
      <c r="AX104" s="123">
        <f t="shared" si="89"/>
        <v>-0.45705741571896619</v>
      </c>
      <c r="AY104" s="123">
        <f t="shared" si="87"/>
        <v>-0.45093268455239799</v>
      </c>
      <c r="AZ104" s="123">
        <f t="shared" ref="AZ104" si="92">AZ20/$Z104-1</f>
        <v>-0.45828890708942882</v>
      </c>
    </row>
    <row r="105" spans="24:52" ht="16.5">
      <c r="X105" s="260" t="s">
        <v>227</v>
      </c>
      <c r="Y105" s="261"/>
      <c r="Z105" s="389">
        <f t="shared" si="77"/>
        <v>5053.0064154062857</v>
      </c>
      <c r="AA105" s="394"/>
      <c r="AB105" s="394"/>
      <c r="AC105" s="394"/>
      <c r="AD105" s="394"/>
      <c r="AE105" s="394"/>
      <c r="AF105" s="394"/>
      <c r="AG105" s="394"/>
      <c r="AH105" s="394"/>
      <c r="AI105" s="394"/>
      <c r="AJ105" s="394"/>
      <c r="AK105" s="394"/>
      <c r="AL105" s="394"/>
      <c r="AM105" s="394"/>
      <c r="AN105" s="394"/>
      <c r="AO105" s="394"/>
      <c r="AP105" s="269">
        <f t="shared" ref="AP105:AZ105" si="93">AP$21/$Z105-1</f>
        <v>0</v>
      </c>
      <c r="AQ105" s="269">
        <f t="shared" si="93"/>
        <v>3.4810148218546999E-2</v>
      </c>
      <c r="AR105" s="269">
        <f t="shared" si="93"/>
        <v>-6.3240530351367896E-2</v>
      </c>
      <c r="AS105" s="269">
        <f t="shared" si="93"/>
        <v>-0.17333001799973091</v>
      </c>
      <c r="AT105" s="269">
        <f t="shared" si="93"/>
        <v>-0.51580638831159886</v>
      </c>
      <c r="AU105" s="269">
        <f t="shared" si="93"/>
        <v>-0.52031098955790833</v>
      </c>
      <c r="AV105" s="269">
        <f t="shared" si="93"/>
        <v>-0.55518704301239941</v>
      </c>
      <c r="AW105" s="269">
        <f t="shared" si="93"/>
        <v>-0.55777944878903707</v>
      </c>
      <c r="AX105" s="269">
        <f t="shared" si="93"/>
        <v>-0.58404702507090545</v>
      </c>
      <c r="AY105" s="269">
        <f t="shared" si="93"/>
        <v>-0.59131911205620946</v>
      </c>
      <c r="AZ105" s="269">
        <f t="shared" si="93"/>
        <v>-0.58008046529893709</v>
      </c>
    </row>
    <row r="106" spans="24:52" ht="16.5">
      <c r="X106" s="260"/>
      <c r="Y106" s="255" t="s">
        <v>88</v>
      </c>
      <c r="Z106" s="63">
        <f t="shared" si="77"/>
        <v>930.2399999999999</v>
      </c>
      <c r="AA106" s="393"/>
      <c r="AB106" s="393"/>
      <c r="AC106" s="393"/>
      <c r="AD106" s="393"/>
      <c r="AE106" s="393"/>
      <c r="AF106" s="393"/>
      <c r="AG106" s="393"/>
      <c r="AH106" s="393"/>
      <c r="AI106" s="393"/>
      <c r="AJ106" s="393"/>
      <c r="AK106" s="393"/>
      <c r="AL106" s="393"/>
      <c r="AM106" s="393"/>
      <c r="AN106" s="393"/>
      <c r="AO106" s="393"/>
      <c r="AP106" s="181">
        <f>AP22/$Z106-1</f>
        <v>0</v>
      </c>
      <c r="AQ106" s="181">
        <f t="shared" ref="AQ106:AY110" si="94">AQ22/$Z106-1</f>
        <v>0.40122549019607878</v>
      </c>
      <c r="AR106" s="181">
        <f t="shared" si="94"/>
        <v>0.22941176470588243</v>
      </c>
      <c r="AS106" s="181">
        <f t="shared" si="94"/>
        <v>0.32107843137254921</v>
      </c>
      <c r="AT106" s="181">
        <f t="shared" si="94"/>
        <v>-0.75</v>
      </c>
      <c r="AU106" s="181">
        <f t="shared" si="94"/>
        <v>-0.79656862745098034</v>
      </c>
      <c r="AV106" s="181">
        <f t="shared" si="94"/>
        <v>-0.85784313725490191</v>
      </c>
      <c r="AW106" s="181">
        <f t="shared" si="94"/>
        <v>-0.86764705882352944</v>
      </c>
      <c r="AX106" s="181">
        <f t="shared" si="94"/>
        <v>-0.90024509803921571</v>
      </c>
      <c r="AY106" s="181">
        <f t="shared" si="94"/>
        <v>-0.93382352941176472</v>
      </c>
      <c r="AZ106" s="181">
        <f t="shared" ref="AZ106" si="95">AZ22/$Z106-1</f>
        <v>-0.94362745098039214</v>
      </c>
    </row>
    <row r="107" spans="24:52">
      <c r="X107" s="260"/>
      <c r="Y107" s="267" t="s">
        <v>136</v>
      </c>
      <c r="Z107" s="63">
        <f t="shared" si="77"/>
        <v>1104.0456401673639</v>
      </c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3"/>
      <c r="AK107" s="393"/>
      <c r="AL107" s="393"/>
      <c r="AM107" s="393"/>
      <c r="AN107" s="393"/>
      <c r="AO107" s="393"/>
      <c r="AP107" s="181">
        <f t="shared" ref="AP107:AX110" si="96">AP23/$Z107-1</f>
        <v>0</v>
      </c>
      <c r="AQ107" s="181">
        <f t="shared" si="96"/>
        <v>-5.7224894604820942E-2</v>
      </c>
      <c r="AR107" s="181">
        <f t="shared" si="96"/>
        <v>-5.8730107983074431E-2</v>
      </c>
      <c r="AS107" s="181">
        <f t="shared" si="96"/>
        <v>-0.43621895929443333</v>
      </c>
      <c r="AT107" s="181">
        <f t="shared" si="96"/>
        <v>-0.79348679827634916</v>
      </c>
      <c r="AU107" s="181">
        <f t="shared" si="96"/>
        <v>-0.7339490422194207</v>
      </c>
      <c r="AV107" s="181">
        <f t="shared" si="96"/>
        <v>-0.83478943862107935</v>
      </c>
      <c r="AW107" s="181">
        <f t="shared" si="96"/>
        <v>-0.83478943862107935</v>
      </c>
      <c r="AX107" s="181">
        <f t="shared" si="96"/>
        <v>-0.8554407587934445</v>
      </c>
      <c r="AY107" s="181">
        <f t="shared" si="94"/>
        <v>-0.83478943862107935</v>
      </c>
      <c r="AZ107" s="181">
        <f t="shared" ref="AZ107" si="97">AZ23/$Z107-1</f>
        <v>-0.79348679827634916</v>
      </c>
    </row>
    <row r="108" spans="24:52">
      <c r="X108" s="260"/>
      <c r="Y108" s="419" t="s">
        <v>263</v>
      </c>
      <c r="Z108" s="63">
        <f t="shared" si="77"/>
        <v>1251.9688621343194</v>
      </c>
      <c r="AA108" s="393"/>
      <c r="AB108" s="393"/>
      <c r="AC108" s="393"/>
      <c r="AD108" s="393"/>
      <c r="AE108" s="393"/>
      <c r="AF108" s="393"/>
      <c r="AG108" s="393"/>
      <c r="AH108" s="393"/>
      <c r="AI108" s="393"/>
      <c r="AJ108" s="393"/>
      <c r="AK108" s="393"/>
      <c r="AL108" s="393"/>
      <c r="AM108" s="393"/>
      <c r="AN108" s="393"/>
      <c r="AO108" s="393"/>
      <c r="AP108" s="181">
        <f t="shared" si="96"/>
        <v>0</v>
      </c>
      <c r="AQ108" s="181">
        <f t="shared" si="96"/>
        <v>-0.17267344585558941</v>
      </c>
      <c r="AR108" s="181">
        <f t="shared" si="96"/>
        <v>-0.3641109193938824</v>
      </c>
      <c r="AS108" s="181">
        <f t="shared" si="96"/>
        <v>-0.50115096971444817</v>
      </c>
      <c r="AT108" s="181">
        <f t="shared" si="96"/>
        <v>-0.67226588478494764</v>
      </c>
      <c r="AU108" s="181">
        <f t="shared" si="96"/>
        <v>-0.60569169303023629</v>
      </c>
      <c r="AV108" s="181">
        <f t="shared" si="96"/>
        <v>-0.68496113848043505</v>
      </c>
      <c r="AW108" s="181">
        <f t="shared" si="96"/>
        <v>-0.71597268380501233</v>
      </c>
      <c r="AX108" s="181">
        <f t="shared" si="96"/>
        <v>-0.71939520452072114</v>
      </c>
      <c r="AY108" s="181">
        <f t="shared" si="94"/>
        <v>-0.7077997397243202</v>
      </c>
      <c r="AZ108" s="181">
        <f t="shared" ref="AZ108" si="98">AZ24/$Z108-1</f>
        <v>-0.70029074154648607</v>
      </c>
    </row>
    <row r="109" spans="24:52">
      <c r="X109" s="260"/>
      <c r="Y109" s="372" t="s">
        <v>222</v>
      </c>
      <c r="Z109" s="63">
        <f t="shared" si="77"/>
        <v>899.41802510460252</v>
      </c>
      <c r="AA109" s="392"/>
      <c r="AB109" s="392"/>
      <c r="AC109" s="392"/>
      <c r="AD109" s="392"/>
      <c r="AE109" s="392"/>
      <c r="AF109" s="392"/>
      <c r="AG109" s="392"/>
      <c r="AH109" s="392"/>
      <c r="AI109" s="392"/>
      <c r="AJ109" s="392"/>
      <c r="AK109" s="392"/>
      <c r="AL109" s="392"/>
      <c r="AM109" s="392"/>
      <c r="AN109" s="392"/>
      <c r="AO109" s="392"/>
      <c r="AP109" s="181">
        <f t="shared" si="96"/>
        <v>0</v>
      </c>
      <c r="AQ109" s="181">
        <f t="shared" si="96"/>
        <v>7.5074113475554149E-2</v>
      </c>
      <c r="AR109" s="181">
        <f t="shared" si="96"/>
        <v>-2.1641691707034116E-2</v>
      </c>
      <c r="AS109" s="181">
        <f t="shared" si="96"/>
        <v>-7.928524380814217E-2</v>
      </c>
      <c r="AT109" s="181">
        <f t="shared" si="96"/>
        <v>-0.20932721404396026</v>
      </c>
      <c r="AU109" s="181">
        <f t="shared" si="96"/>
        <v>-0.30819114329383046</v>
      </c>
      <c r="AV109" s="181">
        <f t="shared" si="96"/>
        <v>-0.21439715913369728</v>
      </c>
      <c r="AW109" s="181">
        <f t="shared" si="96"/>
        <v>-0.20070830739140655</v>
      </c>
      <c r="AX109" s="181">
        <f t="shared" si="96"/>
        <v>-0.28537639039001439</v>
      </c>
      <c r="AY109" s="181">
        <f t="shared" si="94"/>
        <v>-0.33100589619764731</v>
      </c>
      <c r="AZ109" s="181">
        <f t="shared" ref="AZ109" si="99">AZ25/$Z109-1</f>
        <v>-0.3216771972325303</v>
      </c>
    </row>
    <row r="110" spans="24:52">
      <c r="X110" s="378"/>
      <c r="Y110" s="267" t="s">
        <v>137</v>
      </c>
      <c r="Z110" s="63">
        <f t="shared" si="77"/>
        <v>867.333888</v>
      </c>
      <c r="AA110" s="392"/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2"/>
      <c r="AL110" s="392"/>
      <c r="AM110" s="392"/>
      <c r="AN110" s="392"/>
      <c r="AO110" s="392"/>
      <c r="AP110" s="181">
        <f t="shared" si="96"/>
        <v>0</v>
      </c>
      <c r="AQ110" s="181">
        <f t="shared" si="96"/>
        <v>1.6715090367854568E-2</v>
      </c>
      <c r="AR110" s="181">
        <f t="shared" si="96"/>
        <v>8.2994279884713862E-3</v>
      </c>
      <c r="AS110" s="181">
        <f t="shared" si="96"/>
        <v>6.7147542942547211E-3</v>
      </c>
      <c r="AT110" s="181">
        <f t="shared" si="96"/>
        <v>-3.1345769308760429E-3</v>
      </c>
      <c r="AU110" s="181">
        <f t="shared" si="96"/>
        <v>-4.8795186579633332E-2</v>
      </c>
      <c r="AV110" s="181">
        <f t="shared" si="96"/>
        <v>-4.0740208364936192E-2</v>
      </c>
      <c r="AW110" s="181">
        <f t="shared" si="96"/>
        <v>-1.475938782498043E-2</v>
      </c>
      <c r="AX110" s="181">
        <f t="shared" si="96"/>
        <v>-1.3801673721893226E-2</v>
      </c>
      <c r="AY110" s="181">
        <f t="shared" si="94"/>
        <v>-1.5862083308013308E-2</v>
      </c>
      <c r="AZ110" s="181">
        <f t="shared" ref="AZ110" si="100">AZ26/$Z110-1</f>
        <v>-1.2959484556435585E-2</v>
      </c>
    </row>
    <row r="111" spans="24:52" ht="14.25">
      <c r="X111" s="373" t="s">
        <v>223</v>
      </c>
      <c r="Y111" s="374"/>
      <c r="Z111" s="375">
        <f t="shared" si="77"/>
        <v>1249.8727115608001</v>
      </c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5"/>
      <c r="AL111" s="395"/>
      <c r="AM111" s="395"/>
      <c r="AN111" s="395"/>
      <c r="AO111" s="395"/>
      <c r="AP111" s="409">
        <f t="shared" ref="AP111:AZ111" si="101">AP$27/$Z111-1</f>
        <v>0</v>
      </c>
      <c r="AQ111" s="409">
        <f t="shared" si="101"/>
        <v>-0.12516391962418638</v>
      </c>
      <c r="AR111" s="409">
        <f t="shared" si="101"/>
        <v>-3.1807443197591434E-2</v>
      </c>
      <c r="AS111" s="409">
        <f t="shared" si="101"/>
        <v>-6.1376696190131641E-2</v>
      </c>
      <c r="AT111" s="409">
        <f t="shared" si="101"/>
        <v>-6.6564629559466737E-2</v>
      </c>
      <c r="AU111" s="409">
        <f t="shared" si="101"/>
        <v>9.5680751233295558E-2</v>
      </c>
      <c r="AV111" s="409">
        <f t="shared" si="101"/>
        <v>0.249167178757699</v>
      </c>
      <c r="AW111" s="409">
        <f t="shared" si="101"/>
        <v>4.5600946155313071E-3</v>
      </c>
      <c r="AX111" s="409">
        <f t="shared" si="101"/>
        <v>8.887677367915825E-2</v>
      </c>
      <c r="AY111" s="409">
        <f t="shared" si="101"/>
        <v>-0.33535755210444107</v>
      </c>
      <c r="AZ111" s="409">
        <f t="shared" si="101"/>
        <v>-0.54312861068594476</v>
      </c>
    </row>
    <row r="112" spans="24:52" ht="18.75">
      <c r="X112" s="373"/>
      <c r="Y112" s="376" t="s">
        <v>148</v>
      </c>
      <c r="Z112" s="40">
        <f t="shared" si="77"/>
        <v>1018.24</v>
      </c>
      <c r="AA112" s="392"/>
      <c r="AB112" s="392"/>
      <c r="AC112" s="392"/>
      <c r="AD112" s="392"/>
      <c r="AE112" s="392"/>
      <c r="AF112" s="392"/>
      <c r="AG112" s="392"/>
      <c r="AH112" s="392"/>
      <c r="AI112" s="392"/>
      <c r="AJ112" s="392"/>
      <c r="AK112" s="392"/>
      <c r="AL112" s="392"/>
      <c r="AM112" s="392"/>
      <c r="AN112" s="392"/>
      <c r="AO112" s="392"/>
      <c r="AP112" s="123">
        <f t="shared" ref="AP112:AZ112" si="102">AP$28/$Z112-1</f>
        <v>0</v>
      </c>
      <c r="AQ112" s="123">
        <f t="shared" si="102"/>
        <v>-0.19932432432432434</v>
      </c>
      <c r="AR112" s="123">
        <f t="shared" si="102"/>
        <v>-0.16385135135135143</v>
      </c>
      <c r="AS112" s="123">
        <f t="shared" si="102"/>
        <v>-0.10135135135135143</v>
      </c>
      <c r="AT112" s="123">
        <f t="shared" si="102"/>
        <v>-5.5743243243243201E-2</v>
      </c>
      <c r="AU112" s="123">
        <f t="shared" si="102"/>
        <v>0.1317567567567568</v>
      </c>
      <c r="AV112" s="123">
        <f t="shared" si="102"/>
        <v>0.33783783783783772</v>
      </c>
      <c r="AW112" s="123">
        <f t="shared" si="102"/>
        <v>3.8851351351351315E-2</v>
      </c>
      <c r="AX112" s="123">
        <f t="shared" si="102"/>
        <v>0.20777027027027017</v>
      </c>
      <c r="AY112" s="123">
        <f t="shared" si="102"/>
        <v>-0.33952702702702708</v>
      </c>
      <c r="AZ112" s="123">
        <f t="shared" si="102"/>
        <v>-0.60304054054054057</v>
      </c>
    </row>
    <row r="113" spans="2:52" thickBot="1">
      <c r="X113" s="448"/>
      <c r="Y113" s="420" t="s">
        <v>263</v>
      </c>
      <c r="Z113" s="41">
        <f t="shared" si="77"/>
        <v>231.63271156080009</v>
      </c>
      <c r="AA113" s="396"/>
      <c r="AB113" s="396"/>
      <c r="AC113" s="396"/>
      <c r="AD113" s="396"/>
      <c r="AE113" s="396"/>
      <c r="AF113" s="396"/>
      <c r="AG113" s="396"/>
      <c r="AH113" s="396"/>
      <c r="AI113" s="396"/>
      <c r="AJ113" s="396"/>
      <c r="AK113" s="396"/>
      <c r="AL113" s="396"/>
      <c r="AM113" s="396"/>
      <c r="AN113" s="396"/>
      <c r="AO113" s="396"/>
      <c r="AP113" s="184">
        <f t="shared" ref="AP113:AZ113" si="103">AP$29/$Z113-1</f>
        <v>0</v>
      </c>
      <c r="AQ113" s="184">
        <f t="shared" si="103"/>
        <v>0.2008396485810211</v>
      </c>
      <c r="AR113" s="184">
        <f t="shared" si="103"/>
        <v>0.54864765803793825</v>
      </c>
      <c r="AS113" s="184">
        <f t="shared" si="103"/>
        <v>0.11434888504184482</v>
      </c>
      <c r="AT113" s="184">
        <f t="shared" si="103"/>
        <v>-0.11413463091369758</v>
      </c>
      <c r="AU113" s="184">
        <f t="shared" si="103"/>
        <v>-6.2906659053817982E-2</v>
      </c>
      <c r="AV113" s="184">
        <f t="shared" si="103"/>
        <v>-0.14062237770596664</v>
      </c>
      <c r="AW113" s="184">
        <f t="shared" si="103"/>
        <v>-0.14618169406968262</v>
      </c>
      <c r="AX113" s="184">
        <f t="shared" si="103"/>
        <v>-0.43377010617294298</v>
      </c>
      <c r="AY113" s="184">
        <f t="shared" si="103"/>
        <v>-0.31702885355160515</v>
      </c>
      <c r="AZ113" s="184">
        <f t="shared" si="103"/>
        <v>-0.2797602675703359</v>
      </c>
    </row>
    <row r="114" spans="2:52" ht="15.75" thickTop="1">
      <c r="B114" s="1" t="s">
        <v>224</v>
      </c>
      <c r="X114" s="379"/>
      <c r="Y114" s="263"/>
      <c r="Z114" s="390">
        <f>AP30</f>
        <v>27707.968293348098</v>
      </c>
      <c r="AA114" s="397"/>
      <c r="AB114" s="397"/>
      <c r="AC114" s="397"/>
      <c r="AD114" s="397"/>
      <c r="AE114" s="397"/>
      <c r="AF114" s="397"/>
      <c r="AG114" s="397"/>
      <c r="AH114" s="397"/>
      <c r="AI114" s="397"/>
      <c r="AJ114" s="397"/>
      <c r="AK114" s="397"/>
      <c r="AL114" s="397"/>
      <c r="AM114" s="397"/>
      <c r="AN114" s="397"/>
      <c r="AO114" s="397"/>
      <c r="AP114" s="186">
        <f t="shared" ref="AP114:AZ114" si="104">AP$30/$Z114-1</f>
        <v>0</v>
      </c>
      <c r="AQ114" s="186">
        <f t="shared" si="104"/>
        <v>8.084680330099947E-2</v>
      </c>
      <c r="AR114" s="186">
        <f t="shared" si="104"/>
        <v>0.10320203221437474</v>
      </c>
      <c r="AS114" s="186">
        <f t="shared" si="104"/>
        <v>9.6383344715112784E-2</v>
      </c>
      <c r="AT114" s="186">
        <f t="shared" si="104"/>
        <v>3.2096253275113229E-2</v>
      </c>
      <c r="AU114" s="186">
        <f t="shared" si="104"/>
        <v>0.13136573474890856</v>
      </c>
      <c r="AV114" s="186">
        <f t="shared" si="104"/>
        <v>0.21393188624454273</v>
      </c>
      <c r="AW114" s="186">
        <f t="shared" si="104"/>
        <v>0.30937234608382669</v>
      </c>
      <c r="AX114" s="186">
        <f t="shared" si="104"/>
        <v>0.40161198143442745</v>
      </c>
      <c r="AY114" s="186">
        <f t="shared" si="104"/>
        <v>0.51733048272811932</v>
      </c>
      <c r="AZ114" s="186">
        <f t="shared" si="104"/>
        <v>0.63975174363171994</v>
      </c>
    </row>
    <row r="116" spans="2:52">
      <c r="X116" s="290" t="s">
        <v>291</v>
      </c>
    </row>
    <row r="117" spans="2:52">
      <c r="X117" s="249"/>
      <c r="Y117" s="250"/>
      <c r="Z117" s="209">
        <v>2013</v>
      </c>
      <c r="AA117" s="209">
        <v>1990</v>
      </c>
      <c r="AB117" s="209">
        <f t="shared" ref="AB117" si="105">AA117+1</f>
        <v>1991</v>
      </c>
      <c r="AC117" s="209">
        <f t="shared" ref="AC117" si="106">AB117+1</f>
        <v>1992</v>
      </c>
      <c r="AD117" s="209">
        <f t="shared" ref="AD117" si="107">AC117+1</f>
        <v>1993</v>
      </c>
      <c r="AE117" s="209">
        <f t="shared" ref="AE117" si="108">AD117+1</f>
        <v>1994</v>
      </c>
      <c r="AF117" s="209">
        <f t="shared" ref="AF117" si="109">AE117+1</f>
        <v>1995</v>
      </c>
      <c r="AG117" s="209">
        <f t="shared" ref="AG117" si="110">AF117+1</f>
        <v>1996</v>
      </c>
      <c r="AH117" s="209">
        <f t="shared" ref="AH117" si="111">AG117+1</f>
        <v>1997</v>
      </c>
      <c r="AI117" s="209">
        <f t="shared" ref="AI117" si="112">AH117+1</f>
        <v>1998</v>
      </c>
      <c r="AJ117" s="209">
        <f t="shared" ref="AJ117" si="113">AI117+1</f>
        <v>1999</v>
      </c>
      <c r="AK117" s="209">
        <f t="shared" ref="AK117" si="114">AJ117+1</f>
        <v>2000</v>
      </c>
      <c r="AL117" s="209">
        <f t="shared" ref="AL117" si="115">AK117+1</f>
        <v>2001</v>
      </c>
      <c r="AM117" s="209">
        <f t="shared" ref="AM117" si="116">AL117+1</f>
        <v>2002</v>
      </c>
      <c r="AN117" s="209">
        <f t="shared" ref="AN117" si="117">AM117+1</f>
        <v>2003</v>
      </c>
      <c r="AO117" s="209">
        <f t="shared" ref="AO117" si="118">AN117+1</f>
        <v>2004</v>
      </c>
      <c r="AP117" s="209">
        <f t="shared" ref="AP117" si="119">AO117+1</f>
        <v>2005</v>
      </c>
      <c r="AQ117" s="209">
        <f t="shared" ref="AQ117" si="120">AP117+1</f>
        <v>2006</v>
      </c>
      <c r="AR117" s="209">
        <f t="shared" ref="AR117" si="121">AQ117+1</f>
        <v>2007</v>
      </c>
      <c r="AS117" s="210">
        <v>2008</v>
      </c>
      <c r="AT117" s="210">
        <v>2009</v>
      </c>
      <c r="AU117" s="210">
        <v>2010</v>
      </c>
      <c r="AV117" s="210">
        <v>2011</v>
      </c>
      <c r="AW117" s="210">
        <v>2012</v>
      </c>
      <c r="AX117" s="210">
        <v>2013</v>
      </c>
      <c r="AY117" s="210">
        <f>AX117+1</f>
        <v>2014</v>
      </c>
      <c r="AZ117" s="210">
        <f>AY117+1</f>
        <v>2015</v>
      </c>
    </row>
    <row r="118" spans="2:52">
      <c r="X118" s="251" t="s">
        <v>225</v>
      </c>
      <c r="Y118" s="252"/>
      <c r="Z118" s="391">
        <f t="shared" ref="Z118:Z142" si="122">AX6</f>
        <v>32092.990617395804</v>
      </c>
      <c r="AA118" s="392"/>
      <c r="AB118" s="392"/>
      <c r="AC118" s="392"/>
      <c r="AD118" s="392"/>
      <c r="AE118" s="392"/>
      <c r="AF118" s="392"/>
      <c r="AG118" s="392"/>
      <c r="AH118" s="392"/>
      <c r="AI118" s="392"/>
      <c r="AJ118" s="392"/>
      <c r="AK118" s="392"/>
      <c r="AL118" s="392"/>
      <c r="AM118" s="392"/>
      <c r="AN118" s="392"/>
      <c r="AO118" s="392"/>
      <c r="AP118" s="392"/>
      <c r="AQ118" s="392"/>
      <c r="AR118" s="392"/>
      <c r="AS118" s="392"/>
      <c r="AT118" s="392"/>
      <c r="AU118" s="392"/>
      <c r="AV118" s="392"/>
      <c r="AW118" s="392"/>
      <c r="AX118" s="172">
        <f>AX$6/$Z118-1</f>
        <v>0</v>
      </c>
      <c r="AY118" s="172">
        <f t="shared" ref="AY118:AZ118" si="123">AY$6/$Z118-1</f>
        <v>0.11503893226788175</v>
      </c>
      <c r="AZ118" s="172">
        <f t="shared" si="123"/>
        <v>0.22871682260812887</v>
      </c>
    </row>
    <row r="119" spans="2:52">
      <c r="X119" s="253"/>
      <c r="Y119" s="414" t="s">
        <v>102</v>
      </c>
      <c r="Z119" s="63">
        <f t="shared" si="122"/>
        <v>16.28</v>
      </c>
      <c r="AA119" s="392"/>
      <c r="AB119" s="392"/>
      <c r="AC119" s="392"/>
      <c r="AD119" s="392"/>
      <c r="AE119" s="392"/>
      <c r="AF119" s="392"/>
      <c r="AG119" s="392"/>
      <c r="AH119" s="392"/>
      <c r="AI119" s="392"/>
      <c r="AJ119" s="392"/>
      <c r="AK119" s="392"/>
      <c r="AL119" s="392"/>
      <c r="AM119" s="392"/>
      <c r="AN119" s="392"/>
      <c r="AO119" s="392"/>
      <c r="AP119" s="392"/>
      <c r="AQ119" s="392"/>
      <c r="AR119" s="392"/>
      <c r="AS119" s="392"/>
      <c r="AT119" s="392"/>
      <c r="AU119" s="392"/>
      <c r="AV119" s="392"/>
      <c r="AW119" s="392"/>
      <c r="AX119" s="123">
        <f>IF(ISTEXT($Z119),"―",AX7/$Z119-1)</f>
        <v>0</v>
      </c>
      <c r="AY119" s="123">
        <f t="shared" ref="AY119:AZ119" si="124">IF(ISTEXT($Z119),"―",AY7/$Z119-1)</f>
        <v>0.45454545454545436</v>
      </c>
      <c r="AZ119" s="123">
        <f t="shared" si="124"/>
        <v>0.81818181818181812</v>
      </c>
    </row>
    <row r="120" spans="2:52">
      <c r="X120" s="253"/>
      <c r="Y120" s="415" t="s">
        <v>134</v>
      </c>
      <c r="Z120" s="63">
        <f t="shared" si="122"/>
        <v>131.15786027291054</v>
      </c>
      <c r="AA120" s="392"/>
      <c r="AB120" s="392"/>
      <c r="AC120" s="392"/>
      <c r="AD120" s="392"/>
      <c r="AE120" s="392"/>
      <c r="AF120" s="392"/>
      <c r="AG120" s="392"/>
      <c r="AH120" s="392"/>
      <c r="AI120" s="392"/>
      <c r="AJ120" s="392"/>
      <c r="AK120" s="392"/>
      <c r="AL120" s="392"/>
      <c r="AM120" s="392"/>
      <c r="AN120" s="392"/>
      <c r="AO120" s="392"/>
      <c r="AP120" s="392"/>
      <c r="AQ120" s="392"/>
      <c r="AR120" s="392"/>
      <c r="AS120" s="392"/>
      <c r="AT120" s="392"/>
      <c r="AU120" s="392"/>
      <c r="AV120" s="392"/>
      <c r="AW120" s="392"/>
      <c r="AX120" s="123">
        <f t="shared" ref="AX120:AZ142" si="125">IF(ISTEXT($Z120),"―",AX8/$Z120-1)</f>
        <v>0</v>
      </c>
      <c r="AY120" s="123">
        <f t="shared" si="125"/>
        <v>-0.23323870895992593</v>
      </c>
      <c r="AZ120" s="123">
        <f t="shared" si="125"/>
        <v>-0.36731081080277628</v>
      </c>
    </row>
    <row r="121" spans="2:52">
      <c r="X121" s="253"/>
      <c r="Y121" s="267" t="s">
        <v>136</v>
      </c>
      <c r="Z121" s="63">
        <f t="shared" si="122"/>
        <v>1.2869999999999999</v>
      </c>
      <c r="AA121" s="392"/>
      <c r="AB121" s="392"/>
      <c r="AC121" s="392"/>
      <c r="AD121" s="392"/>
      <c r="AE121" s="392"/>
      <c r="AF121" s="392"/>
      <c r="AG121" s="392"/>
      <c r="AH121" s="392"/>
      <c r="AI121" s="392"/>
      <c r="AJ121" s="392"/>
      <c r="AK121" s="392"/>
      <c r="AL121" s="392"/>
      <c r="AM121" s="392"/>
      <c r="AN121" s="392"/>
      <c r="AO121" s="392"/>
      <c r="AP121" s="392"/>
      <c r="AQ121" s="392"/>
      <c r="AR121" s="392"/>
      <c r="AS121" s="392"/>
      <c r="AT121" s="392"/>
      <c r="AU121" s="392"/>
      <c r="AV121" s="392"/>
      <c r="AW121" s="392"/>
      <c r="AX121" s="123">
        <f t="shared" si="125"/>
        <v>0</v>
      </c>
      <c r="AY121" s="123">
        <f t="shared" si="125"/>
        <v>0</v>
      </c>
      <c r="AZ121" s="123">
        <f t="shared" si="125"/>
        <v>-0.33333333333333326</v>
      </c>
    </row>
    <row r="122" spans="2:52">
      <c r="X122" s="253"/>
      <c r="Y122" s="417" t="s">
        <v>263</v>
      </c>
      <c r="Z122" s="63">
        <f t="shared" si="122"/>
        <v>111.60857569440111</v>
      </c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92"/>
      <c r="AL122" s="392"/>
      <c r="AM122" s="392"/>
      <c r="AN122" s="392"/>
      <c r="AO122" s="392"/>
      <c r="AP122" s="392"/>
      <c r="AQ122" s="392"/>
      <c r="AR122" s="392"/>
      <c r="AS122" s="392"/>
      <c r="AT122" s="392"/>
      <c r="AU122" s="392"/>
      <c r="AV122" s="392"/>
      <c r="AW122" s="392"/>
      <c r="AX122" s="123">
        <f t="shared" si="125"/>
        <v>0</v>
      </c>
      <c r="AY122" s="123">
        <f t="shared" si="125"/>
        <v>3.1763538810777092E-2</v>
      </c>
      <c r="AZ122" s="123">
        <f t="shared" si="125"/>
        <v>3.0508504115477342E-2</v>
      </c>
    </row>
    <row r="123" spans="2:52">
      <c r="X123" s="253"/>
      <c r="Y123" s="414" t="s">
        <v>83</v>
      </c>
      <c r="Z123" s="63">
        <f t="shared" si="122"/>
        <v>29007.070819661636</v>
      </c>
      <c r="AA123" s="393"/>
      <c r="AB123" s="393"/>
      <c r="AC123" s="393"/>
      <c r="AD123" s="393"/>
      <c r="AE123" s="393"/>
      <c r="AF123" s="393"/>
      <c r="AG123" s="393"/>
      <c r="AH123" s="393"/>
      <c r="AI123" s="393"/>
      <c r="AJ123" s="393"/>
      <c r="AK123" s="393"/>
      <c r="AL123" s="393"/>
      <c r="AM123" s="393"/>
      <c r="AN123" s="393"/>
      <c r="AO123" s="393"/>
      <c r="AP123" s="393"/>
      <c r="AQ123" s="393"/>
      <c r="AR123" s="393"/>
      <c r="AS123" s="393"/>
      <c r="AT123" s="393"/>
      <c r="AU123" s="393"/>
      <c r="AV123" s="393"/>
      <c r="AW123" s="393"/>
      <c r="AX123" s="123">
        <f t="shared" si="125"/>
        <v>0</v>
      </c>
      <c r="AY123" s="123">
        <f t="shared" si="125"/>
        <v>0.1223440226246566</v>
      </c>
      <c r="AZ123" s="123">
        <f t="shared" si="125"/>
        <v>0.24343891534566797</v>
      </c>
    </row>
    <row r="124" spans="2:52">
      <c r="X124" s="253"/>
      <c r="Y124" s="414" t="s">
        <v>84</v>
      </c>
      <c r="Z124" s="63">
        <f t="shared" si="122"/>
        <v>2229.3050616666665</v>
      </c>
      <c r="AA124" s="393"/>
      <c r="AB124" s="393"/>
      <c r="AC124" s="393"/>
      <c r="AD124" s="393"/>
      <c r="AE124" s="393"/>
      <c r="AF124" s="393"/>
      <c r="AG124" s="393"/>
      <c r="AH124" s="393"/>
      <c r="AI124" s="393"/>
      <c r="AJ124" s="393"/>
      <c r="AK124" s="393"/>
      <c r="AL124" s="393"/>
      <c r="AM124" s="393"/>
      <c r="AN124" s="393"/>
      <c r="AO124" s="393"/>
      <c r="AP124" s="393"/>
      <c r="AQ124" s="393"/>
      <c r="AR124" s="393"/>
      <c r="AS124" s="393"/>
      <c r="AT124" s="393"/>
      <c r="AU124" s="393"/>
      <c r="AV124" s="393"/>
      <c r="AW124" s="393"/>
      <c r="AX124" s="123">
        <f t="shared" si="125"/>
        <v>0</v>
      </c>
      <c r="AY124" s="123">
        <f t="shared" si="125"/>
        <v>6.4436506456682974E-2</v>
      </c>
      <c r="AZ124" s="123">
        <f t="shared" si="125"/>
        <v>0.11415820309928182</v>
      </c>
    </row>
    <row r="125" spans="2:52">
      <c r="X125" s="253"/>
      <c r="Y125" s="416" t="s">
        <v>85</v>
      </c>
      <c r="Z125" s="63">
        <f t="shared" si="122"/>
        <v>8.8030119056</v>
      </c>
      <c r="AA125" s="393"/>
      <c r="AB125" s="393"/>
      <c r="AC125" s="393"/>
      <c r="AD125" s="393"/>
      <c r="AE125" s="393"/>
      <c r="AF125" s="393"/>
      <c r="AG125" s="393"/>
      <c r="AH125" s="393"/>
      <c r="AI125" s="393"/>
      <c r="AJ125" s="393"/>
      <c r="AK125" s="393"/>
      <c r="AL125" s="393"/>
      <c r="AM125" s="393"/>
      <c r="AN125" s="393"/>
      <c r="AO125" s="393"/>
      <c r="AP125" s="393"/>
      <c r="AQ125" s="393"/>
      <c r="AR125" s="393"/>
      <c r="AS125" s="393"/>
      <c r="AT125" s="393"/>
      <c r="AU125" s="393"/>
      <c r="AV125" s="393"/>
      <c r="AW125" s="393"/>
      <c r="AX125" s="123">
        <f t="shared" si="125"/>
        <v>0</v>
      </c>
      <c r="AY125" s="123">
        <f t="shared" si="125"/>
        <v>2.8909665320128397E-2</v>
      </c>
      <c r="AZ125" s="123">
        <f t="shared" si="125"/>
        <v>6.5331139633486579E-2</v>
      </c>
    </row>
    <row r="126" spans="2:52">
      <c r="X126" s="253"/>
      <c r="Y126" s="416" t="s">
        <v>218</v>
      </c>
      <c r="Z126" s="63">
        <f t="shared" si="122"/>
        <v>489.36158799999998</v>
      </c>
      <c r="AA126" s="393"/>
      <c r="AB126" s="393"/>
      <c r="AC126" s="393"/>
      <c r="AD126" s="393"/>
      <c r="AE126" s="393"/>
      <c r="AF126" s="393"/>
      <c r="AG126" s="393"/>
      <c r="AH126" s="393"/>
      <c r="AI126" s="393"/>
      <c r="AJ126" s="393"/>
      <c r="AK126" s="393"/>
      <c r="AL126" s="393"/>
      <c r="AM126" s="393"/>
      <c r="AN126" s="393"/>
      <c r="AO126" s="393"/>
      <c r="AP126" s="393"/>
      <c r="AQ126" s="393"/>
      <c r="AR126" s="393"/>
      <c r="AS126" s="393"/>
      <c r="AT126" s="393"/>
      <c r="AU126" s="393"/>
      <c r="AV126" s="393"/>
      <c r="AW126" s="393"/>
      <c r="AX126" s="123">
        <f t="shared" si="125"/>
        <v>0</v>
      </c>
      <c r="AY126" s="123">
        <f t="shared" si="125"/>
        <v>2.8525659435288508E-2</v>
      </c>
      <c r="AZ126" s="123">
        <f t="shared" si="125"/>
        <v>0.10356950002377374</v>
      </c>
    </row>
    <row r="127" spans="2:52">
      <c r="X127" s="253"/>
      <c r="Y127" s="418" t="s">
        <v>135</v>
      </c>
      <c r="Z127" s="63">
        <f t="shared" si="122"/>
        <v>98.116700194594586</v>
      </c>
      <c r="AA127" s="393"/>
      <c r="AB127" s="393"/>
      <c r="AC127" s="393"/>
      <c r="AD127" s="393"/>
      <c r="AE127" s="393"/>
      <c r="AF127" s="393"/>
      <c r="AG127" s="393"/>
      <c r="AH127" s="393"/>
      <c r="AI127" s="393"/>
      <c r="AJ127" s="393"/>
      <c r="AK127" s="393"/>
      <c r="AL127" s="393"/>
      <c r="AM127" s="393"/>
      <c r="AN127" s="393"/>
      <c r="AO127" s="393"/>
      <c r="AP127" s="393"/>
      <c r="AQ127" s="393"/>
      <c r="AR127" s="393"/>
      <c r="AS127" s="393"/>
      <c r="AT127" s="393"/>
      <c r="AU127" s="393"/>
      <c r="AV127" s="393"/>
      <c r="AW127" s="393"/>
      <c r="AX127" s="123">
        <f t="shared" si="125"/>
        <v>0</v>
      </c>
      <c r="AY127" s="123">
        <f t="shared" si="125"/>
        <v>4.9789361130938792E-2</v>
      </c>
      <c r="AZ127" s="123">
        <f t="shared" si="125"/>
        <v>4.9789361130938792E-2</v>
      </c>
    </row>
    <row r="128" spans="2:52">
      <c r="X128" s="256" t="s">
        <v>226</v>
      </c>
      <c r="Y128" s="257"/>
      <c r="Z128" s="388">
        <f t="shared" si="122"/>
        <v>3280.0593072681286</v>
      </c>
      <c r="AA128" s="393"/>
      <c r="AB128" s="393"/>
      <c r="AC128" s="393"/>
      <c r="AD128" s="393"/>
      <c r="AE128" s="393"/>
      <c r="AF128" s="393"/>
      <c r="AG128" s="393"/>
      <c r="AH128" s="393"/>
      <c r="AI128" s="393"/>
      <c r="AJ128" s="393"/>
      <c r="AK128" s="393"/>
      <c r="AL128" s="393"/>
      <c r="AM128" s="393"/>
      <c r="AN128" s="393"/>
      <c r="AO128" s="393"/>
      <c r="AP128" s="393"/>
      <c r="AQ128" s="393"/>
      <c r="AR128" s="393"/>
      <c r="AS128" s="393"/>
      <c r="AT128" s="393"/>
      <c r="AU128" s="393"/>
      <c r="AV128" s="393"/>
      <c r="AW128" s="393"/>
      <c r="AX128" s="183">
        <f t="shared" si="125"/>
        <v>0</v>
      </c>
      <c r="AY128" s="183">
        <f t="shared" si="125"/>
        <v>2.4806258839639161E-2</v>
      </c>
      <c r="AZ128" s="183">
        <f t="shared" si="125"/>
        <v>8.5502630349447717E-3</v>
      </c>
    </row>
    <row r="129" spans="2:52">
      <c r="X129" s="258"/>
      <c r="Y129" s="254" t="s">
        <v>86</v>
      </c>
      <c r="Z129" s="63">
        <f t="shared" si="122"/>
        <v>110.79899999999999</v>
      </c>
      <c r="AA129" s="393"/>
      <c r="AB129" s="393"/>
      <c r="AC129" s="393"/>
      <c r="AD129" s="393"/>
      <c r="AE129" s="393"/>
      <c r="AF129" s="393"/>
      <c r="AG129" s="393"/>
      <c r="AH129" s="393"/>
      <c r="AI129" s="393"/>
      <c r="AJ129" s="393"/>
      <c r="AK129" s="393"/>
      <c r="AL129" s="393"/>
      <c r="AM129" s="393"/>
      <c r="AN129" s="393"/>
      <c r="AO129" s="393"/>
      <c r="AP129" s="393"/>
      <c r="AQ129" s="393"/>
      <c r="AR129" s="393"/>
      <c r="AS129" s="393"/>
      <c r="AT129" s="393"/>
      <c r="AU129" s="393"/>
      <c r="AV129" s="393"/>
      <c r="AW129" s="393"/>
      <c r="AX129" s="181">
        <f t="shared" si="125"/>
        <v>0</v>
      </c>
      <c r="AY129" s="181">
        <f t="shared" si="125"/>
        <v>-3.0920856686432185E-2</v>
      </c>
      <c r="AZ129" s="181">
        <f t="shared" si="125"/>
        <v>3.4169983483605559E-2</v>
      </c>
    </row>
    <row r="130" spans="2:52">
      <c r="X130" s="258"/>
      <c r="Y130" s="267" t="s">
        <v>136</v>
      </c>
      <c r="Z130" s="63">
        <f t="shared" si="122"/>
        <v>9.5924042121599999</v>
      </c>
      <c r="AA130" s="393"/>
      <c r="AB130" s="393"/>
      <c r="AC130" s="393"/>
      <c r="AD130" s="393"/>
      <c r="AE130" s="393"/>
      <c r="AF130" s="393"/>
      <c r="AG130" s="393"/>
      <c r="AH130" s="393"/>
      <c r="AI130" s="393"/>
      <c r="AJ130" s="393"/>
      <c r="AK130" s="393"/>
      <c r="AL130" s="393"/>
      <c r="AM130" s="393"/>
      <c r="AN130" s="393"/>
      <c r="AO130" s="393"/>
      <c r="AP130" s="393"/>
      <c r="AQ130" s="393"/>
      <c r="AR130" s="393"/>
      <c r="AS130" s="393"/>
      <c r="AT130" s="393"/>
      <c r="AU130" s="393"/>
      <c r="AV130" s="393"/>
      <c r="AW130" s="393"/>
      <c r="AX130" s="181">
        <f t="shared" si="125"/>
        <v>0</v>
      </c>
      <c r="AY130" s="181">
        <f t="shared" si="125"/>
        <v>-0.80067796610169495</v>
      </c>
      <c r="AZ130" s="181">
        <f t="shared" si="125"/>
        <v>-1</v>
      </c>
    </row>
    <row r="131" spans="2:52">
      <c r="X131" s="258"/>
      <c r="Y131" s="419" t="s">
        <v>263</v>
      </c>
      <c r="Z131" s="63">
        <f t="shared" si="122"/>
        <v>1631.3617029078607</v>
      </c>
      <c r="AA131" s="393"/>
      <c r="AB131" s="393"/>
      <c r="AC131" s="393"/>
      <c r="AD131" s="393"/>
      <c r="AE131" s="393"/>
      <c r="AF131" s="393"/>
      <c r="AG131" s="393"/>
      <c r="AH131" s="393"/>
      <c r="AI131" s="393"/>
      <c r="AJ131" s="393"/>
      <c r="AK131" s="393"/>
      <c r="AL131" s="393"/>
      <c r="AM131" s="393"/>
      <c r="AN131" s="393"/>
      <c r="AO131" s="393"/>
      <c r="AP131" s="393"/>
      <c r="AQ131" s="393"/>
      <c r="AR131" s="393"/>
      <c r="AS131" s="393"/>
      <c r="AT131" s="393"/>
      <c r="AU131" s="393"/>
      <c r="AV131" s="393"/>
      <c r="AW131" s="393"/>
      <c r="AX131" s="181">
        <f t="shared" si="125"/>
        <v>0</v>
      </c>
      <c r="AY131" s="181">
        <f t="shared" si="125"/>
        <v>4.6116185693075185E-2</v>
      </c>
      <c r="AZ131" s="181">
        <f t="shared" si="125"/>
        <v>2.2875519975112502E-2</v>
      </c>
    </row>
    <row r="132" spans="2:52">
      <c r="X132" s="259"/>
      <c r="Y132" s="438" t="s">
        <v>135</v>
      </c>
      <c r="Z132" s="63">
        <f t="shared" si="122"/>
        <v>1528.306200148108</v>
      </c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392"/>
      <c r="AN132" s="392"/>
      <c r="AO132" s="392"/>
      <c r="AP132" s="392"/>
      <c r="AQ132" s="392"/>
      <c r="AR132" s="392"/>
      <c r="AS132" s="392"/>
      <c r="AT132" s="392"/>
      <c r="AU132" s="392"/>
      <c r="AV132" s="392"/>
      <c r="AW132" s="392"/>
      <c r="AX132" s="123">
        <f t="shared" si="125"/>
        <v>0</v>
      </c>
      <c r="AY132" s="123">
        <f t="shared" si="125"/>
        <v>1.1280624036293929E-2</v>
      </c>
      <c r="AZ132" s="123">
        <f t="shared" si="125"/>
        <v>-2.2681797414976224E-3</v>
      </c>
    </row>
    <row r="133" spans="2:52" ht="16.5">
      <c r="X133" s="260" t="s">
        <v>227</v>
      </c>
      <c r="Y133" s="261"/>
      <c r="Z133" s="389">
        <f t="shared" si="122"/>
        <v>2101.8130508240447</v>
      </c>
      <c r="AA133" s="394"/>
      <c r="AB133" s="394"/>
      <c r="AC133" s="394"/>
      <c r="AD133" s="394"/>
      <c r="AE133" s="394"/>
      <c r="AF133" s="394"/>
      <c r="AG133" s="394"/>
      <c r="AH133" s="394"/>
      <c r="AI133" s="394"/>
      <c r="AJ133" s="394"/>
      <c r="AK133" s="394"/>
      <c r="AL133" s="394"/>
      <c r="AM133" s="394"/>
      <c r="AN133" s="394"/>
      <c r="AO133" s="394"/>
      <c r="AP133" s="394"/>
      <c r="AQ133" s="394"/>
      <c r="AR133" s="394"/>
      <c r="AS133" s="394"/>
      <c r="AT133" s="394"/>
      <c r="AU133" s="394"/>
      <c r="AV133" s="394"/>
      <c r="AW133" s="394"/>
      <c r="AX133" s="269">
        <f t="shared" si="125"/>
        <v>0</v>
      </c>
      <c r="AY133" s="269">
        <f t="shared" si="125"/>
        <v>-1.7482954621357405E-2</v>
      </c>
      <c r="AZ133" s="269">
        <f t="shared" si="125"/>
        <v>9.5360774199164666E-3</v>
      </c>
    </row>
    <row r="134" spans="2:52" ht="16.5">
      <c r="X134" s="260"/>
      <c r="Y134" s="255" t="s">
        <v>88</v>
      </c>
      <c r="Z134" s="63">
        <f t="shared" si="122"/>
        <v>92.796000000000006</v>
      </c>
      <c r="AA134" s="393"/>
      <c r="AB134" s="393"/>
      <c r="AC134" s="393"/>
      <c r="AD134" s="393"/>
      <c r="AE134" s="393"/>
      <c r="AF134" s="393"/>
      <c r="AG134" s="393"/>
      <c r="AH134" s="393"/>
      <c r="AI134" s="393"/>
      <c r="AJ134" s="393"/>
      <c r="AK134" s="393"/>
      <c r="AL134" s="393"/>
      <c r="AM134" s="393"/>
      <c r="AN134" s="393"/>
      <c r="AO134" s="393"/>
      <c r="AP134" s="393"/>
      <c r="AQ134" s="393"/>
      <c r="AR134" s="393"/>
      <c r="AS134" s="393"/>
      <c r="AT134" s="393"/>
      <c r="AU134" s="393"/>
      <c r="AV134" s="393"/>
      <c r="AW134" s="393"/>
      <c r="AX134" s="181">
        <f t="shared" si="125"/>
        <v>0</v>
      </c>
      <c r="AY134" s="181">
        <f t="shared" si="125"/>
        <v>-0.33660933660933667</v>
      </c>
      <c r="AZ134" s="181">
        <f t="shared" si="125"/>
        <v>-0.43488943488943499</v>
      </c>
    </row>
    <row r="135" spans="2:52">
      <c r="X135" s="260"/>
      <c r="Y135" s="267" t="s">
        <v>136</v>
      </c>
      <c r="Z135" s="63">
        <f t="shared" si="122"/>
        <v>159.6</v>
      </c>
      <c r="AA135" s="393"/>
      <c r="AB135" s="393"/>
      <c r="AC135" s="393"/>
      <c r="AD135" s="393"/>
      <c r="AE135" s="393"/>
      <c r="AF135" s="393"/>
      <c r="AG135" s="393"/>
      <c r="AH135" s="393"/>
      <c r="AI135" s="393"/>
      <c r="AJ135" s="393"/>
      <c r="AK135" s="393"/>
      <c r="AL135" s="393"/>
      <c r="AM135" s="393"/>
      <c r="AN135" s="393"/>
      <c r="AO135" s="393"/>
      <c r="AP135" s="393"/>
      <c r="AQ135" s="393"/>
      <c r="AR135" s="393"/>
      <c r="AS135" s="393"/>
      <c r="AT135" s="393"/>
      <c r="AU135" s="393"/>
      <c r="AV135" s="393"/>
      <c r="AW135" s="393"/>
      <c r="AX135" s="181">
        <f t="shared" si="125"/>
        <v>0</v>
      </c>
      <c r="AY135" s="181">
        <f t="shared" si="125"/>
        <v>0.14285714285714302</v>
      </c>
      <c r="AZ135" s="181">
        <f t="shared" si="125"/>
        <v>0.4285714285714286</v>
      </c>
    </row>
    <row r="136" spans="2:52">
      <c r="X136" s="260"/>
      <c r="Y136" s="419" t="s">
        <v>263</v>
      </c>
      <c r="Z136" s="63">
        <f t="shared" si="122"/>
        <v>351.30846650562614</v>
      </c>
      <c r="AA136" s="393"/>
      <c r="AB136" s="393"/>
      <c r="AC136" s="393"/>
      <c r="AD136" s="393"/>
      <c r="AE136" s="393"/>
      <c r="AF136" s="393"/>
      <c r="AG136" s="393"/>
      <c r="AH136" s="393"/>
      <c r="AI136" s="393"/>
      <c r="AJ136" s="393"/>
      <c r="AK136" s="393"/>
      <c r="AL136" s="393"/>
      <c r="AM136" s="393"/>
      <c r="AN136" s="393"/>
      <c r="AO136" s="393"/>
      <c r="AP136" s="393"/>
      <c r="AQ136" s="393"/>
      <c r="AR136" s="393"/>
      <c r="AS136" s="393"/>
      <c r="AT136" s="393"/>
      <c r="AU136" s="393"/>
      <c r="AV136" s="393"/>
      <c r="AW136" s="393"/>
      <c r="AX136" s="181">
        <f t="shared" si="125"/>
        <v>0</v>
      </c>
      <c r="AY136" s="181">
        <f t="shared" si="125"/>
        <v>4.1323117007304289E-2</v>
      </c>
      <c r="AZ136" s="181">
        <f t="shared" si="125"/>
        <v>6.8083166367859826E-2</v>
      </c>
    </row>
    <row r="137" spans="2:52">
      <c r="X137" s="260"/>
      <c r="Y137" s="372" t="s">
        <v>222</v>
      </c>
      <c r="Z137" s="63">
        <f t="shared" si="122"/>
        <v>642.74535564853568</v>
      </c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392"/>
      <c r="AL137" s="392"/>
      <c r="AM137" s="392"/>
      <c r="AN137" s="392"/>
      <c r="AO137" s="392"/>
      <c r="AP137" s="392"/>
      <c r="AQ137" s="392"/>
      <c r="AR137" s="392"/>
      <c r="AS137" s="392"/>
      <c r="AT137" s="392"/>
      <c r="AU137" s="392"/>
      <c r="AV137" s="392"/>
      <c r="AW137" s="392"/>
      <c r="AX137" s="181">
        <f t="shared" si="125"/>
        <v>0</v>
      </c>
      <c r="AY137" s="181">
        <f t="shared" si="125"/>
        <v>-6.3851103145802557E-2</v>
      </c>
      <c r="AZ137" s="181">
        <f t="shared" si="125"/>
        <v>-5.0797099835992676E-2</v>
      </c>
    </row>
    <row r="138" spans="2:52">
      <c r="X138" s="378"/>
      <c r="Y138" s="267" t="s">
        <v>137</v>
      </c>
      <c r="Z138" s="63">
        <f t="shared" si="122"/>
        <v>855.36322866988291</v>
      </c>
      <c r="AA138" s="392"/>
      <c r="AB138" s="392"/>
      <c r="AC138" s="392"/>
      <c r="AD138" s="392"/>
      <c r="AE138" s="392"/>
      <c r="AF138" s="392"/>
      <c r="AG138" s="392"/>
      <c r="AH138" s="392"/>
      <c r="AI138" s="392"/>
      <c r="AJ138" s="392"/>
      <c r="AK138" s="392"/>
      <c r="AL138" s="392"/>
      <c r="AM138" s="392"/>
      <c r="AN138" s="392"/>
      <c r="AO138" s="392"/>
      <c r="AP138" s="392"/>
      <c r="AQ138" s="392"/>
      <c r="AR138" s="392"/>
      <c r="AS138" s="392"/>
      <c r="AT138" s="392"/>
      <c r="AU138" s="392"/>
      <c r="AV138" s="392"/>
      <c r="AW138" s="392"/>
      <c r="AX138" s="181">
        <f t="shared" si="125"/>
        <v>0</v>
      </c>
      <c r="AY138" s="181">
        <f t="shared" si="125"/>
        <v>-2.0892446592319924E-3</v>
      </c>
      <c r="AZ138" s="181">
        <f t="shared" si="125"/>
        <v>8.5397545606880065E-4</v>
      </c>
    </row>
    <row r="139" spans="2:52" ht="14.25">
      <c r="X139" s="373" t="s">
        <v>223</v>
      </c>
      <c r="Y139" s="374"/>
      <c r="Z139" s="375">
        <f t="shared" si="122"/>
        <v>1360.9573656739451</v>
      </c>
      <c r="AA139" s="395"/>
      <c r="AB139" s="395"/>
      <c r="AC139" s="395"/>
      <c r="AD139" s="395"/>
      <c r="AE139" s="395"/>
      <c r="AF139" s="395"/>
      <c r="AG139" s="395"/>
      <c r="AH139" s="395"/>
      <c r="AI139" s="395"/>
      <c r="AJ139" s="395"/>
      <c r="AK139" s="395"/>
      <c r="AL139" s="395"/>
      <c r="AM139" s="395"/>
      <c r="AN139" s="395"/>
      <c r="AO139" s="395"/>
      <c r="AP139" s="395"/>
      <c r="AQ139" s="395"/>
      <c r="AR139" s="395"/>
      <c r="AS139" s="395"/>
      <c r="AT139" s="395"/>
      <c r="AU139" s="395"/>
      <c r="AV139" s="395"/>
      <c r="AW139" s="395"/>
      <c r="AX139" s="409">
        <f t="shared" si="125"/>
        <v>0</v>
      </c>
      <c r="AY139" s="409">
        <f t="shared" si="125"/>
        <v>-0.3896072871039139</v>
      </c>
      <c r="AZ139" s="409">
        <f t="shared" si="125"/>
        <v>-0.5804195659621314</v>
      </c>
    </row>
    <row r="140" spans="2:52" ht="18.75">
      <c r="X140" s="373"/>
      <c r="Y140" s="376" t="s">
        <v>148</v>
      </c>
      <c r="Z140" s="40">
        <f t="shared" si="122"/>
        <v>1229.8</v>
      </c>
      <c r="AA140" s="392"/>
      <c r="AB140" s="392"/>
      <c r="AC140" s="392"/>
      <c r="AD140" s="392"/>
      <c r="AE140" s="392"/>
      <c r="AF140" s="392"/>
      <c r="AG140" s="392"/>
      <c r="AH140" s="392"/>
      <c r="AI140" s="392"/>
      <c r="AJ140" s="392"/>
      <c r="AK140" s="392"/>
      <c r="AL140" s="392"/>
      <c r="AM140" s="392"/>
      <c r="AN140" s="392"/>
      <c r="AO140" s="392"/>
      <c r="AP140" s="392"/>
      <c r="AQ140" s="392"/>
      <c r="AR140" s="392"/>
      <c r="AS140" s="392"/>
      <c r="AT140" s="392"/>
      <c r="AU140" s="392"/>
      <c r="AV140" s="392"/>
      <c r="AW140" s="392"/>
      <c r="AX140" s="123">
        <f t="shared" si="125"/>
        <v>0</v>
      </c>
      <c r="AY140" s="123">
        <f t="shared" si="125"/>
        <v>-0.4531468531468531</v>
      </c>
      <c r="AZ140" s="123">
        <f t="shared" si="125"/>
        <v>-0.67132867132867124</v>
      </c>
    </row>
    <row r="141" spans="2:52" thickBot="1">
      <c r="X141" s="448"/>
      <c r="Y141" s="420" t="s">
        <v>263</v>
      </c>
      <c r="Z141" s="41">
        <f t="shared" si="122"/>
        <v>131.15736567394515</v>
      </c>
      <c r="AA141" s="396"/>
      <c r="AB141" s="396"/>
      <c r="AC141" s="396"/>
      <c r="AD141" s="396"/>
      <c r="AE141" s="396"/>
      <c r="AF141" s="396"/>
      <c r="AG141" s="396"/>
      <c r="AH141" s="396"/>
      <c r="AI141" s="396"/>
      <c r="AJ141" s="396"/>
      <c r="AK141" s="396"/>
      <c r="AL141" s="396"/>
      <c r="AM141" s="396"/>
      <c r="AN141" s="396"/>
      <c r="AO141" s="396"/>
      <c r="AP141" s="396"/>
      <c r="AQ141" s="396"/>
      <c r="AR141" s="396"/>
      <c r="AS141" s="396"/>
      <c r="AT141" s="396"/>
      <c r="AU141" s="396"/>
      <c r="AV141" s="396"/>
      <c r="AW141" s="396"/>
      <c r="AX141" s="184">
        <f t="shared" si="125"/>
        <v>0</v>
      </c>
      <c r="AY141" s="184">
        <f t="shared" si="125"/>
        <v>0.20617288824562485</v>
      </c>
      <c r="AZ141" s="184">
        <f t="shared" si="125"/>
        <v>0.27199171269761013</v>
      </c>
    </row>
    <row r="142" spans="2:52" ht="15.75" thickTop="1">
      <c r="B142" s="1" t="s">
        <v>224</v>
      </c>
      <c r="X142" s="379"/>
      <c r="Y142" s="263"/>
      <c r="Z142" s="390">
        <f t="shared" si="122"/>
        <v>38835.820341161918</v>
      </c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186">
        <f t="shared" si="125"/>
        <v>0</v>
      </c>
      <c r="AY142" s="186">
        <f t="shared" si="125"/>
        <v>8.2561010341295704E-2</v>
      </c>
      <c r="AZ142" s="186">
        <f t="shared" si="125"/>
        <v>0.16990419984393768</v>
      </c>
    </row>
    <row r="144" spans="2:52">
      <c r="X144" s="248" t="s">
        <v>90</v>
      </c>
    </row>
    <row r="145" spans="24:52">
      <c r="X145" s="249"/>
      <c r="Y145" s="250"/>
      <c r="Z145" s="208"/>
      <c r="AA145" s="209">
        <v>1990</v>
      </c>
      <c r="AB145" s="209">
        <f>AA145+1</f>
        <v>1991</v>
      </c>
      <c r="AC145" s="209">
        <f>AB145+1</f>
        <v>1992</v>
      </c>
      <c r="AD145" s="209">
        <f>AC145+1</f>
        <v>1993</v>
      </c>
      <c r="AE145" s="209">
        <f>AD145+1</f>
        <v>1994</v>
      </c>
      <c r="AF145" s="209">
        <f>AE145+1</f>
        <v>1995</v>
      </c>
      <c r="AG145" s="209">
        <f t="shared" ref="AG145:AP145" si="126">AF145+1</f>
        <v>1996</v>
      </c>
      <c r="AH145" s="209">
        <f t="shared" si="126"/>
        <v>1997</v>
      </c>
      <c r="AI145" s="209">
        <f t="shared" si="126"/>
        <v>1998</v>
      </c>
      <c r="AJ145" s="209">
        <f t="shared" si="126"/>
        <v>1999</v>
      </c>
      <c r="AK145" s="209">
        <f t="shared" si="126"/>
        <v>2000</v>
      </c>
      <c r="AL145" s="209">
        <f t="shared" si="126"/>
        <v>2001</v>
      </c>
      <c r="AM145" s="209">
        <f t="shared" si="126"/>
        <v>2002</v>
      </c>
      <c r="AN145" s="209">
        <f t="shared" si="126"/>
        <v>2003</v>
      </c>
      <c r="AO145" s="209">
        <f t="shared" si="126"/>
        <v>2004</v>
      </c>
      <c r="AP145" s="209">
        <f t="shared" si="126"/>
        <v>2005</v>
      </c>
      <c r="AQ145" s="209">
        <f>AP145+1</f>
        <v>2006</v>
      </c>
      <c r="AR145" s="209">
        <f>AQ145+1</f>
        <v>2007</v>
      </c>
      <c r="AS145" s="210">
        <v>2008</v>
      </c>
      <c r="AT145" s="210">
        <v>2009</v>
      </c>
      <c r="AU145" s="210">
        <v>2010</v>
      </c>
      <c r="AV145" s="210">
        <v>2011</v>
      </c>
      <c r="AW145" s="210">
        <v>2012</v>
      </c>
      <c r="AX145" s="210">
        <v>2013</v>
      </c>
      <c r="AY145" s="210">
        <f>AX145+1</f>
        <v>2014</v>
      </c>
      <c r="AZ145" s="210">
        <f>AY145+1</f>
        <v>2015</v>
      </c>
    </row>
    <row r="146" spans="24:52">
      <c r="X146" s="251" t="s">
        <v>228</v>
      </c>
      <c r="Y146" s="252"/>
      <c r="Z146" s="180"/>
      <c r="AA146" s="381"/>
      <c r="AB146" s="172">
        <f t="shared" ref="AB146:AZ146" si="127">AB6/AA6-1</f>
        <v>8.8957790566543071E-2</v>
      </c>
      <c r="AC146" s="172">
        <f t="shared" si="127"/>
        <v>2.4070340480269126E-2</v>
      </c>
      <c r="AD146" s="172">
        <f t="shared" si="127"/>
        <v>2.0370894660691752E-2</v>
      </c>
      <c r="AE146" s="172">
        <f t="shared" si="127"/>
        <v>0.16121746427582906</v>
      </c>
      <c r="AF146" s="172">
        <f t="shared" si="127"/>
        <v>0.19766534078030884</v>
      </c>
      <c r="AG146" s="172">
        <f t="shared" si="127"/>
        <v>-2.4402413081840213E-2</v>
      </c>
      <c r="AH146" s="172">
        <f t="shared" si="127"/>
        <v>-6.559012783520779E-3</v>
      </c>
      <c r="AI146" s="172">
        <f t="shared" si="127"/>
        <v>-2.8426586429760148E-2</v>
      </c>
      <c r="AJ146" s="172">
        <f t="shared" si="127"/>
        <v>2.6374454703396166E-2</v>
      </c>
      <c r="AK146" s="172">
        <f t="shared" si="127"/>
        <v>-6.2220584940598012E-2</v>
      </c>
      <c r="AL146" s="172">
        <f t="shared" si="127"/>
        <v>-0.14832599066719199</v>
      </c>
      <c r="AM146" s="172">
        <f t="shared" si="127"/>
        <v>-0.16575873215640102</v>
      </c>
      <c r="AN146" s="172">
        <f t="shared" si="127"/>
        <v>-4.904818256858956E-4</v>
      </c>
      <c r="AO146" s="172">
        <f t="shared" si="127"/>
        <v>-0.23463977144535142</v>
      </c>
      <c r="AP146" s="172">
        <f t="shared" si="127"/>
        <v>2.9082946293081058E-2</v>
      </c>
      <c r="AQ146" s="172">
        <f t="shared" si="127"/>
        <v>0.14436375646506416</v>
      </c>
      <c r="AR146" s="172">
        <f t="shared" si="127"/>
        <v>0.14221078988317215</v>
      </c>
      <c r="AS146" s="172">
        <f t="shared" si="127"/>
        <v>0.15429119440908856</v>
      </c>
      <c r="AT146" s="172">
        <f t="shared" si="127"/>
        <v>8.5678131354745224E-2</v>
      </c>
      <c r="AU146" s="172">
        <f t="shared" si="127"/>
        <v>0.11309392134313545</v>
      </c>
      <c r="AV146" s="172">
        <f t="shared" si="127"/>
        <v>0.11869691538912064</v>
      </c>
      <c r="AW146" s="172">
        <f t="shared" si="127"/>
        <v>0.12590164462973452</v>
      </c>
      <c r="AX146" s="172">
        <f t="shared" si="127"/>
        <v>9.3323703715311845E-2</v>
      </c>
      <c r="AY146" s="172">
        <f t="shared" si="127"/>
        <v>0.11503893226788175</v>
      </c>
      <c r="AZ146" s="172">
        <f t="shared" si="127"/>
        <v>0.10194970511840107</v>
      </c>
    </row>
    <row r="147" spans="24:52">
      <c r="X147" s="253"/>
      <c r="Y147" s="414" t="s">
        <v>102</v>
      </c>
      <c r="Z147" s="37"/>
      <c r="AA147" s="382"/>
      <c r="AB147" s="123">
        <f t="shared" ref="AB147:AW155" si="128">IF(ISTEXT(AA7),"―",AB7/AA7-1)</f>
        <v>8.9202866941598291E-2</v>
      </c>
      <c r="AC147" s="123">
        <f t="shared" si="128"/>
        <v>1.3285222778508521E-2</v>
      </c>
      <c r="AD147" s="123">
        <f t="shared" si="128"/>
        <v>-4.4788461248029154E-2</v>
      </c>
      <c r="AE147" s="123">
        <f t="shared" si="128"/>
        <v>9.6716646644477544E-2</v>
      </c>
      <c r="AF147" s="123">
        <f t="shared" si="128"/>
        <v>0.16523688204446851</v>
      </c>
      <c r="AG147" s="123">
        <f t="shared" si="128"/>
        <v>-8.0689655172413777E-2</v>
      </c>
      <c r="AH147" s="123">
        <f t="shared" si="128"/>
        <v>-5.7764441110277676E-2</v>
      </c>
      <c r="AI147" s="123">
        <f t="shared" si="128"/>
        <v>-6.2101910828025408E-2</v>
      </c>
      <c r="AJ147" s="123">
        <f t="shared" si="128"/>
        <v>2.292020373514414E-2</v>
      </c>
      <c r="AK147" s="123">
        <f t="shared" si="128"/>
        <v>-0.1203319502074689</v>
      </c>
      <c r="AL147" s="123">
        <f t="shared" si="128"/>
        <v>-0.24716981132075477</v>
      </c>
      <c r="AM147" s="123">
        <f t="shared" si="128"/>
        <v>-0.34711779448621549</v>
      </c>
      <c r="AN147" s="123">
        <f t="shared" si="128"/>
        <v>-0.17600767754318614</v>
      </c>
      <c r="AO147" s="123">
        <f t="shared" si="128"/>
        <v>-0.79734451432564646</v>
      </c>
      <c r="AP147" s="123">
        <f t="shared" si="128"/>
        <v>-0.54482758620689653</v>
      </c>
      <c r="AQ147" s="123">
        <f t="shared" si="128"/>
        <v>0.41792929292929282</v>
      </c>
      <c r="AR147" s="123">
        <f t="shared" si="128"/>
        <v>-0.66874443455031174</v>
      </c>
      <c r="AS147" s="123">
        <f t="shared" si="128"/>
        <v>1.155913978494624</v>
      </c>
      <c r="AT147" s="123">
        <f t="shared" si="128"/>
        <v>-0.91521197007481292</v>
      </c>
      <c r="AU147" s="123">
        <f t="shared" si="128"/>
        <v>5.8823529411764719E-2</v>
      </c>
      <c r="AV147" s="123">
        <f t="shared" si="128"/>
        <v>-0.69444444444444442</v>
      </c>
      <c r="AW147" s="123">
        <f t="shared" si="128"/>
        <v>9.0909090909090828E-2</v>
      </c>
      <c r="AX147" s="123">
        <f>IF(ISTEXT(AW7),"―",AX7/AW7-1)</f>
        <v>-8.333333333333337E-2</v>
      </c>
      <c r="AY147" s="123">
        <f>IF(ISTEXT(AX7),"―",AY7/AX7-1)</f>
        <v>0.45454545454545436</v>
      </c>
      <c r="AZ147" s="123">
        <f>IF(ISTEXT(AY7),"―",AZ7/AY7-1)</f>
        <v>0.25</v>
      </c>
    </row>
    <row r="148" spans="24:52">
      <c r="X148" s="253"/>
      <c r="Y148" s="415" t="s">
        <v>134</v>
      </c>
      <c r="Z148" s="37"/>
      <c r="AA148" s="382"/>
      <c r="AB148" s="123" t="s">
        <v>138</v>
      </c>
      <c r="AC148" s="123" t="str">
        <f>IF(ISTEXT(AB8),"―",AC8/AB8-1)</f>
        <v>―</v>
      </c>
      <c r="AD148" s="123">
        <f t="shared" si="128"/>
        <v>5.5000000000000009</v>
      </c>
      <c r="AE148" s="123">
        <f t="shared" si="128"/>
        <v>0.71794871794871784</v>
      </c>
      <c r="AF148" s="123">
        <f t="shared" si="128"/>
        <v>0.10447761194029836</v>
      </c>
      <c r="AG148" s="123">
        <f t="shared" si="128"/>
        <v>-4.7230961396681148E-2</v>
      </c>
      <c r="AH148" s="123">
        <f t="shared" si="128"/>
        <v>-0.19528620416352871</v>
      </c>
      <c r="AI148" s="123">
        <f t="shared" si="128"/>
        <v>-0.28118138063422948</v>
      </c>
      <c r="AJ148" s="123">
        <f t="shared" si="128"/>
        <v>-0.38767756416087895</v>
      </c>
      <c r="AK148" s="123">
        <f t="shared" si="128"/>
        <v>0.57026598771648751</v>
      </c>
      <c r="AL148" s="123">
        <f t="shared" si="128"/>
        <v>0.47291809663295958</v>
      </c>
      <c r="AM148" s="123">
        <f t="shared" si="128"/>
        <v>-5.920550847258943E-2</v>
      </c>
      <c r="AN148" s="123">
        <f t="shared" si="128"/>
        <v>0.26765314597925327</v>
      </c>
      <c r="AO148" s="123">
        <f t="shared" si="128"/>
        <v>8.573028969069485E-2</v>
      </c>
      <c r="AP148" s="123">
        <f t="shared" si="128"/>
        <v>-0.20457972432428451</v>
      </c>
      <c r="AQ148" s="123">
        <f t="shared" si="128"/>
        <v>-0.18428139465367932</v>
      </c>
      <c r="AR148" s="123">
        <f t="shared" si="128"/>
        <v>-2.6824774146976149E-2</v>
      </c>
      <c r="AS148" s="123">
        <f t="shared" si="128"/>
        <v>-0.14086072588357157</v>
      </c>
      <c r="AT148" s="123">
        <f t="shared" si="128"/>
        <v>-0.23727425212883091</v>
      </c>
      <c r="AU148" s="123">
        <f t="shared" si="128"/>
        <v>-0.45216296775489051</v>
      </c>
      <c r="AV148" s="123">
        <f t="shared" si="128"/>
        <v>0.18184429099188359</v>
      </c>
      <c r="AW148" s="123">
        <f t="shared" si="128"/>
        <v>-0.20398452718722182</v>
      </c>
      <c r="AX148" s="123">
        <f t="shared" ref="AX148:AZ155" si="129">IF(ISTEXT(AW8),"―",AX8/AW8-1)</f>
        <v>8.8662051526413821E-2</v>
      </c>
      <c r="AY148" s="123">
        <f t="shared" si="129"/>
        <v>-0.23323870895992593</v>
      </c>
      <c r="AZ148" s="123">
        <f t="shared" si="129"/>
        <v>-0.17485507342316164</v>
      </c>
    </row>
    <row r="149" spans="24:52">
      <c r="X149" s="253"/>
      <c r="Y149" s="267" t="s">
        <v>136</v>
      </c>
      <c r="Z149" s="37"/>
      <c r="AA149" s="382"/>
      <c r="AB149" s="123" t="str">
        <f t="shared" si="128"/>
        <v>―</v>
      </c>
      <c r="AC149" s="123" t="str">
        <f t="shared" si="128"/>
        <v>―</v>
      </c>
      <c r="AD149" s="123" t="str">
        <f t="shared" si="128"/>
        <v>―</v>
      </c>
      <c r="AE149" s="123" t="str">
        <f t="shared" si="128"/>
        <v>―</v>
      </c>
      <c r="AF149" s="123" t="str">
        <f t="shared" si="128"/>
        <v>―</v>
      </c>
      <c r="AG149" s="123" t="str">
        <f t="shared" si="128"/>
        <v>―</v>
      </c>
      <c r="AH149" s="123" t="str">
        <f t="shared" si="128"/>
        <v>―</v>
      </c>
      <c r="AI149" s="123" t="str">
        <f t="shared" si="128"/>
        <v>―</v>
      </c>
      <c r="AJ149" s="123" t="str">
        <f t="shared" si="128"/>
        <v>―</v>
      </c>
      <c r="AK149" s="123" t="str">
        <f t="shared" si="128"/>
        <v>―</v>
      </c>
      <c r="AL149" s="123" t="str">
        <f t="shared" si="128"/>
        <v>―</v>
      </c>
      <c r="AM149" s="123" t="str">
        <f t="shared" si="128"/>
        <v>―</v>
      </c>
      <c r="AN149" s="123" t="str">
        <f t="shared" si="128"/>
        <v>―</v>
      </c>
      <c r="AO149" s="123" t="str">
        <f t="shared" si="128"/>
        <v>―</v>
      </c>
      <c r="AP149" s="123" t="str">
        <f t="shared" si="128"/>
        <v>―</v>
      </c>
      <c r="AQ149" s="123" t="str">
        <f t="shared" si="128"/>
        <v>―</v>
      </c>
      <c r="AR149" s="123" t="str">
        <f t="shared" si="128"/>
        <v>―</v>
      </c>
      <c r="AS149" s="123" t="str">
        <f t="shared" si="128"/>
        <v>―</v>
      </c>
      <c r="AT149" s="123" t="str">
        <f t="shared" si="128"/>
        <v>―</v>
      </c>
      <c r="AU149" s="123" t="str">
        <f t="shared" si="128"/>
        <v>―</v>
      </c>
      <c r="AV149" s="123" t="str">
        <f t="shared" si="128"/>
        <v>―</v>
      </c>
      <c r="AW149" s="123">
        <f>IF(ISTEXT(AV9),"―",AW9/AV9-1)</f>
        <v>0.28571428571428581</v>
      </c>
      <c r="AX149" s="123">
        <f t="shared" si="129"/>
        <v>0</v>
      </c>
      <c r="AY149" s="123">
        <f t="shared" si="129"/>
        <v>0</v>
      </c>
      <c r="AZ149" s="123">
        <f t="shared" si="129"/>
        <v>-0.33333333333333326</v>
      </c>
    </row>
    <row r="150" spans="24:52">
      <c r="X150" s="253"/>
      <c r="Y150" s="417" t="s">
        <v>263</v>
      </c>
      <c r="Z150" s="37"/>
      <c r="AA150" s="382"/>
      <c r="AB150" s="123" t="s">
        <v>138</v>
      </c>
      <c r="AC150" s="123" t="str">
        <f t="shared" si="128"/>
        <v>―</v>
      </c>
      <c r="AD150" s="123">
        <f t="shared" si="128"/>
        <v>5.4999999999999982</v>
      </c>
      <c r="AE150" s="123">
        <f t="shared" si="128"/>
        <v>0.71794871794871806</v>
      </c>
      <c r="AF150" s="123">
        <f t="shared" si="128"/>
        <v>0.10447761194029836</v>
      </c>
      <c r="AG150" s="123">
        <f t="shared" si="128"/>
        <v>-2.4043071025382834E-2</v>
      </c>
      <c r="AH150" s="123">
        <f t="shared" si="128"/>
        <v>0.116984557701032</v>
      </c>
      <c r="AI150" s="123">
        <f t="shared" si="128"/>
        <v>-7.6050060547600995E-2</v>
      </c>
      <c r="AJ150" s="123">
        <f t="shared" si="128"/>
        <v>1.5496363464666763E-2</v>
      </c>
      <c r="AK150" s="123">
        <f t="shared" si="128"/>
        <v>2.7019681284962793E-2</v>
      </c>
      <c r="AL150" s="123">
        <f t="shared" si="128"/>
        <v>-0.2230582141159837</v>
      </c>
      <c r="AM150" s="123">
        <f t="shared" si="128"/>
        <v>-2.5716109983103808E-2</v>
      </c>
      <c r="AN150" s="123">
        <f t="shared" si="128"/>
        <v>-3.4455047395419713E-2</v>
      </c>
      <c r="AO150" s="123">
        <f t="shared" si="128"/>
        <v>0.13387289907364175</v>
      </c>
      <c r="AP150" s="123">
        <f t="shared" si="128"/>
        <v>-3.7581003558299519E-2</v>
      </c>
      <c r="AQ150" s="123">
        <f t="shared" si="128"/>
        <v>8.1949360682272987E-2</v>
      </c>
      <c r="AR150" s="123">
        <f t="shared" si="128"/>
        <v>8.2617866086698966E-2</v>
      </c>
      <c r="AS150" s="123">
        <f t="shared" si="128"/>
        <v>-0.10833248591525546</v>
      </c>
      <c r="AT150" s="123">
        <f t="shared" si="128"/>
        <v>-0.35830305357765235</v>
      </c>
      <c r="AU150" s="123">
        <f t="shared" si="128"/>
        <v>0.10413501794784996</v>
      </c>
      <c r="AV150" s="123">
        <f t="shared" si="128"/>
        <v>-0.13384962894232677</v>
      </c>
      <c r="AW150" s="123">
        <f t="shared" si="128"/>
        <v>-0.14747010917833481</v>
      </c>
      <c r="AX150" s="123">
        <f t="shared" si="129"/>
        <v>-0.10004749274905944</v>
      </c>
      <c r="AY150" s="123">
        <f t="shared" si="129"/>
        <v>3.1763538810777092E-2</v>
      </c>
      <c r="AZ150" s="123">
        <f t="shared" si="129"/>
        <v>-1.2163976028328749E-3</v>
      </c>
    </row>
    <row r="151" spans="24:52">
      <c r="X151" s="253"/>
      <c r="Y151" s="414" t="s">
        <v>83</v>
      </c>
      <c r="Z151" s="37"/>
      <c r="AA151" s="383"/>
      <c r="AB151" s="123" t="str">
        <f t="shared" si="128"/>
        <v>―</v>
      </c>
      <c r="AC151" s="123" t="str">
        <f t="shared" si="128"/>
        <v>―</v>
      </c>
      <c r="AD151" s="123">
        <f t="shared" si="128"/>
        <v>16.150544002131792</v>
      </c>
      <c r="AE151" s="123">
        <f t="shared" si="128"/>
        <v>4.1589256559212933</v>
      </c>
      <c r="AF151" s="123">
        <f t="shared" si="128"/>
        <v>1.4855620575770354</v>
      </c>
      <c r="AG151" s="123">
        <f t="shared" si="128"/>
        <v>0.43598646362624516</v>
      </c>
      <c r="AH151" s="123">
        <f t="shared" si="128"/>
        <v>0.31174301228970003</v>
      </c>
      <c r="AI151" s="123">
        <f t="shared" si="128"/>
        <v>0.22012751580138223</v>
      </c>
      <c r="AJ151" s="123">
        <f t="shared" si="128"/>
        <v>0.18435662641833228</v>
      </c>
      <c r="AK151" s="123">
        <f t="shared" si="128"/>
        <v>0.18199965448892352</v>
      </c>
      <c r="AL151" s="123">
        <f t="shared" si="128"/>
        <v>0.20528444606185348</v>
      </c>
      <c r="AM151" s="123">
        <f t="shared" si="128"/>
        <v>0.24177924688366681</v>
      </c>
      <c r="AN151" s="123">
        <f t="shared" si="128"/>
        <v>0.25106217002044229</v>
      </c>
      <c r="AO151" s="123">
        <f t="shared" si="128"/>
        <v>0.27034010466537017</v>
      </c>
      <c r="AP151" s="123">
        <f t="shared" si="128"/>
        <v>0.2534871111487027</v>
      </c>
      <c r="AQ151" s="123">
        <f t="shared" si="128"/>
        <v>0.22282775705423852</v>
      </c>
      <c r="AR151" s="123">
        <f t="shared" si="128"/>
        <v>0.24089631159677083</v>
      </c>
      <c r="AS151" s="123">
        <f t="shared" si="128"/>
        <v>0.16463187105635702</v>
      </c>
      <c r="AT151" s="123">
        <f t="shared" si="128"/>
        <v>0.14744935080027233</v>
      </c>
      <c r="AU151" s="123">
        <f t="shared" si="128"/>
        <v>0.13802971724280444</v>
      </c>
      <c r="AV151" s="123">
        <f t="shared" si="128"/>
        <v>0.12971205456763668</v>
      </c>
      <c r="AW151" s="123">
        <f t="shared" si="128"/>
        <v>0.13912979526864189</v>
      </c>
      <c r="AX151" s="123">
        <f t="shared" si="129"/>
        <v>0.10047449233985639</v>
      </c>
      <c r="AY151" s="123">
        <f t="shared" si="129"/>
        <v>0.1223440226246566</v>
      </c>
      <c r="AZ151" s="123">
        <f t="shared" si="129"/>
        <v>0.10789462970348862</v>
      </c>
    </row>
    <row r="152" spans="24:52">
      <c r="X152" s="253"/>
      <c r="Y152" s="414" t="s">
        <v>84</v>
      </c>
      <c r="Z152" s="37"/>
      <c r="AA152" s="383"/>
      <c r="AB152" s="123" t="s">
        <v>138</v>
      </c>
      <c r="AC152" s="123" t="str">
        <f t="shared" si="128"/>
        <v>―</v>
      </c>
      <c r="AD152" s="123">
        <f t="shared" si="128"/>
        <v>5.5000000000000009</v>
      </c>
      <c r="AE152" s="123">
        <f t="shared" si="128"/>
        <v>0.71794871794871762</v>
      </c>
      <c r="AF152" s="123">
        <f t="shared" si="128"/>
        <v>0.10447761194029859</v>
      </c>
      <c r="AG152" s="123">
        <f t="shared" si="128"/>
        <v>-8.953185798644947E-2</v>
      </c>
      <c r="AH152" s="123">
        <f t="shared" si="128"/>
        <v>3.5490707026912149E-2</v>
      </c>
      <c r="AI152" s="123">
        <f t="shared" si="128"/>
        <v>-3.7717952771380903E-2</v>
      </c>
      <c r="AJ152" s="123">
        <f t="shared" si="128"/>
        <v>9.52380952380949E-3</v>
      </c>
      <c r="AK152" s="123">
        <f t="shared" si="128"/>
        <v>6.509433962264155E-2</v>
      </c>
      <c r="AL152" s="123">
        <f t="shared" si="128"/>
        <v>-6.7862415116622388E-2</v>
      </c>
      <c r="AM152" s="123">
        <f t="shared" si="128"/>
        <v>8.7705683923791966E-2</v>
      </c>
      <c r="AN152" s="123">
        <f t="shared" si="128"/>
        <v>0.48603423401141321</v>
      </c>
      <c r="AO152" s="123">
        <f t="shared" si="128"/>
        <v>0.23468330998960263</v>
      </c>
      <c r="AP152" s="123">
        <f t="shared" si="128"/>
        <v>4.0486631150465913E-2</v>
      </c>
      <c r="AQ152" s="123">
        <f t="shared" si="128"/>
        <v>0.27414569100647213</v>
      </c>
      <c r="AR152" s="123">
        <f t="shared" si="128"/>
        <v>0.19643925884579572</v>
      </c>
      <c r="AS152" s="123">
        <f t="shared" si="128"/>
        <v>5.627528799946413E-2</v>
      </c>
      <c r="AT152" s="123">
        <f t="shared" si="128"/>
        <v>6.5320934017037535E-2</v>
      </c>
      <c r="AU152" s="123">
        <f t="shared" si="128"/>
        <v>8.7494487962760381E-2</v>
      </c>
      <c r="AV152" s="123">
        <f t="shared" si="128"/>
        <v>9.9800834345771028E-2</v>
      </c>
      <c r="AW152" s="123">
        <f t="shared" si="128"/>
        <v>8.1843839296704246E-2</v>
      </c>
      <c r="AX152" s="123">
        <f t="shared" si="129"/>
        <v>7.1353870403565445E-2</v>
      </c>
      <c r="AY152" s="123">
        <f t="shared" si="129"/>
        <v>6.4436506456682974E-2</v>
      </c>
      <c r="AZ152" s="123">
        <f t="shared" si="129"/>
        <v>4.6711754379895609E-2</v>
      </c>
    </row>
    <row r="153" spans="24:52">
      <c r="X153" s="253"/>
      <c r="Y153" s="416" t="s">
        <v>85</v>
      </c>
      <c r="Z153" s="37"/>
      <c r="AA153" s="383"/>
      <c r="AB153" s="123" t="str">
        <f t="shared" si="128"/>
        <v>―</v>
      </c>
      <c r="AC153" s="123" t="str">
        <f t="shared" si="128"/>
        <v>―</v>
      </c>
      <c r="AD153" s="123" t="str">
        <f t="shared" si="128"/>
        <v>―</v>
      </c>
      <c r="AE153" s="123" t="str">
        <f t="shared" si="128"/>
        <v>―</v>
      </c>
      <c r="AF153" s="123" t="str">
        <f t="shared" si="128"/>
        <v>―</v>
      </c>
      <c r="AG153" s="123" t="str">
        <f t="shared" si="128"/>
        <v>―</v>
      </c>
      <c r="AH153" s="123">
        <f t="shared" si="128"/>
        <v>1.7182817999999997</v>
      </c>
      <c r="AI153" s="123">
        <f t="shared" si="128"/>
        <v>1.7182818000000002</v>
      </c>
      <c r="AJ153" s="123">
        <f t="shared" si="128"/>
        <v>1.0797923390741531</v>
      </c>
      <c r="AK153" s="123">
        <f t="shared" si="128"/>
        <v>0.22816309917468436</v>
      </c>
      <c r="AL153" s="123">
        <f t="shared" si="128"/>
        <v>0.15707128131691794</v>
      </c>
      <c r="AM153" s="123">
        <f t="shared" si="128"/>
        <v>0.11759114145145921</v>
      </c>
      <c r="AN153" s="123">
        <f t="shared" si="128"/>
        <v>9.2809198115533231E-2</v>
      </c>
      <c r="AO153" s="123">
        <f t="shared" si="128"/>
        <v>7.0296732906155235E-2</v>
      </c>
      <c r="AP153" s="123">
        <f t="shared" si="128"/>
        <v>4.8308242876796248E-2</v>
      </c>
      <c r="AQ153" s="123">
        <f t="shared" si="128"/>
        <v>1.6604056018197921E-2</v>
      </c>
      <c r="AR153" s="123">
        <f t="shared" si="128"/>
        <v>3.4255317767166726E-2</v>
      </c>
      <c r="AS153" s="123">
        <f t="shared" si="128"/>
        <v>1.6940410993071753E-2</v>
      </c>
      <c r="AT153" s="123">
        <f t="shared" si="128"/>
        <v>3.0140914942443864E-2</v>
      </c>
      <c r="AU153" s="123">
        <f t="shared" si="128"/>
        <v>2.5965502143083352E-2</v>
      </c>
      <c r="AV153" s="123">
        <f t="shared" si="128"/>
        <v>1.4729305786087776E-2</v>
      </c>
      <c r="AW153" s="123">
        <f t="shared" si="128"/>
        <v>2.513377401093142E-2</v>
      </c>
      <c r="AX153" s="123">
        <f t="shared" si="129"/>
        <v>2.0381324719131344E-2</v>
      </c>
      <c r="AY153" s="123">
        <f t="shared" si="129"/>
        <v>2.8909665320128397E-2</v>
      </c>
      <c r="AZ153" s="123">
        <f t="shared" si="129"/>
        <v>3.5398126328249013E-2</v>
      </c>
    </row>
    <row r="154" spans="24:52">
      <c r="X154" s="253"/>
      <c r="Y154" s="416" t="s">
        <v>229</v>
      </c>
      <c r="Z154" s="37"/>
      <c r="AA154" s="383"/>
      <c r="AB154" s="123" t="str">
        <f t="shared" si="128"/>
        <v>―</v>
      </c>
      <c r="AC154" s="123" t="str">
        <f t="shared" si="128"/>
        <v>―</v>
      </c>
      <c r="AD154" s="123">
        <f t="shared" si="128"/>
        <v>6.4999999999999991</v>
      </c>
      <c r="AE154" s="123">
        <f t="shared" si="128"/>
        <v>0.8786324786324784</v>
      </c>
      <c r="AF154" s="123">
        <f t="shared" si="128"/>
        <v>0.41401273885350331</v>
      </c>
      <c r="AG154" s="123">
        <f t="shared" si="128"/>
        <v>0.5261904761904761</v>
      </c>
      <c r="AH154" s="123">
        <f t="shared" si="128"/>
        <v>0.2708580343213729</v>
      </c>
      <c r="AI154" s="123">
        <f t="shared" si="128"/>
        <v>8.0896614372345299E-2</v>
      </c>
      <c r="AJ154" s="123">
        <f t="shared" si="128"/>
        <v>-1.7943942215963182E-2</v>
      </c>
      <c r="AK154" s="123">
        <f t="shared" si="128"/>
        <v>8.385138776479284E-3</v>
      </c>
      <c r="AL154" s="123">
        <f t="shared" si="128"/>
        <v>-5.3730996829431055E-2</v>
      </c>
      <c r="AM154" s="123">
        <f t="shared" si="128"/>
        <v>-8.9748451437487997E-4</v>
      </c>
      <c r="AN154" s="123">
        <f t="shared" si="128"/>
        <v>-3.8179051998932567E-2</v>
      </c>
      <c r="AO154" s="123">
        <f t="shared" si="128"/>
        <v>-0.17428642357373003</v>
      </c>
      <c r="AP154" s="123">
        <f t="shared" si="128"/>
        <v>-0.27575675836641889</v>
      </c>
      <c r="AQ154" s="123">
        <f t="shared" si="128"/>
        <v>-0.33729169989299934</v>
      </c>
      <c r="AR154" s="123">
        <f t="shared" si="128"/>
        <v>-0.20374028028962532</v>
      </c>
      <c r="AS154" s="123">
        <f t="shared" si="128"/>
        <v>4.0575507102560415E-2</v>
      </c>
      <c r="AT154" s="123">
        <f t="shared" si="128"/>
        <v>-9.254314244680284E-2</v>
      </c>
      <c r="AU154" s="123">
        <f t="shared" si="128"/>
        <v>-0.21094566724390718</v>
      </c>
      <c r="AV154" s="123">
        <f t="shared" si="128"/>
        <v>-4.862151291152117E-2</v>
      </c>
      <c r="AW154" s="123">
        <f t="shared" si="128"/>
        <v>-0.11551703021444837</v>
      </c>
      <c r="AX154" s="123">
        <f t="shared" si="129"/>
        <v>-0.12744530093303996</v>
      </c>
      <c r="AY154" s="123">
        <f t="shared" si="129"/>
        <v>2.8525659435288508E-2</v>
      </c>
      <c r="AZ154" s="123">
        <f t="shared" si="129"/>
        <v>7.2962536131269573E-2</v>
      </c>
    </row>
    <row r="155" spans="24:52">
      <c r="X155" s="253"/>
      <c r="Y155" s="418" t="s">
        <v>135</v>
      </c>
      <c r="Z155" s="37"/>
      <c r="AA155" s="383"/>
      <c r="AB155" s="123" t="str">
        <f t="shared" si="128"/>
        <v>―</v>
      </c>
      <c r="AC155" s="123" t="str">
        <f t="shared" si="128"/>
        <v>―</v>
      </c>
      <c r="AD155" s="123" t="str">
        <f t="shared" si="128"/>
        <v>―</v>
      </c>
      <c r="AE155" s="123" t="str">
        <f t="shared" si="128"/>
        <v>―</v>
      </c>
      <c r="AF155" s="123" t="str">
        <f t="shared" si="128"/>
        <v>―</v>
      </c>
      <c r="AG155" s="123" t="str">
        <f t="shared" si="128"/>
        <v>―</v>
      </c>
      <c r="AH155" s="123" t="str">
        <f t="shared" si="128"/>
        <v>―</v>
      </c>
      <c r="AI155" s="123" t="str">
        <f t="shared" si="128"/>
        <v>―</v>
      </c>
      <c r="AJ155" s="123" t="str">
        <f t="shared" si="128"/>
        <v>―</v>
      </c>
      <c r="AK155" s="123" t="str">
        <f t="shared" si="128"/>
        <v>―</v>
      </c>
      <c r="AL155" s="123" t="str">
        <f t="shared" si="128"/>
        <v>―</v>
      </c>
      <c r="AM155" s="123" t="str">
        <f t="shared" si="128"/>
        <v>―</v>
      </c>
      <c r="AN155" s="123" t="str">
        <f t="shared" si="128"/>
        <v>―</v>
      </c>
      <c r="AO155" s="123">
        <f t="shared" si="128"/>
        <v>0.84090909090909105</v>
      </c>
      <c r="AP155" s="123">
        <f t="shared" si="128"/>
        <v>0.33333333333333348</v>
      </c>
      <c r="AQ155" s="123">
        <f t="shared" si="128"/>
        <v>0.37962962962962976</v>
      </c>
      <c r="AR155" s="123">
        <f t="shared" si="128"/>
        <v>0.9731543624161072</v>
      </c>
      <c r="AS155" s="123">
        <f t="shared" si="128"/>
        <v>0.45918367346938771</v>
      </c>
      <c r="AT155" s="123">
        <f t="shared" si="128"/>
        <v>1.9435688539664837</v>
      </c>
      <c r="AU155" s="123">
        <f t="shared" si="128"/>
        <v>0.1850453649243522</v>
      </c>
      <c r="AV155" s="123">
        <f t="shared" si="128"/>
        <v>4.7195263686383715E-2</v>
      </c>
      <c r="AW155" s="123">
        <f t="shared" si="128"/>
        <v>0.5632801536471812</v>
      </c>
      <c r="AX155" s="123">
        <f t="shared" si="129"/>
        <v>0.21019283260198707</v>
      </c>
      <c r="AY155" s="123">
        <f t="shared" si="129"/>
        <v>4.9789361130938792E-2</v>
      </c>
      <c r="AZ155" s="123">
        <f t="shared" si="129"/>
        <v>0</v>
      </c>
    </row>
    <row r="156" spans="24:52">
      <c r="X156" s="256" t="s">
        <v>230</v>
      </c>
      <c r="Y156" s="257"/>
      <c r="Z156" s="182"/>
      <c r="AA156" s="384"/>
      <c r="AB156" s="183">
        <f t="shared" ref="AB156:AY166" si="130">AB16/AA16-1</f>
        <v>0.14797040261001193</v>
      </c>
      <c r="AC156" s="183">
        <f t="shared" si="130"/>
        <v>1.4702566276902251E-2</v>
      </c>
      <c r="AD156" s="183">
        <f t="shared" si="130"/>
        <v>0.43657292284521931</v>
      </c>
      <c r="AE156" s="183">
        <f t="shared" si="130"/>
        <v>0.22852153866522706</v>
      </c>
      <c r="AF156" s="183">
        <f t="shared" si="130"/>
        <v>0.30992439392251936</v>
      </c>
      <c r="AG156" s="183">
        <f t="shared" si="130"/>
        <v>3.6812120415688376E-2</v>
      </c>
      <c r="AH156" s="183">
        <f t="shared" si="130"/>
        <v>9.4538783135734272E-2</v>
      </c>
      <c r="AI156" s="183">
        <f t="shared" si="130"/>
        <v>-0.17092465985060257</v>
      </c>
      <c r="AJ156" s="183">
        <f t="shared" si="130"/>
        <v>-0.20825158539650557</v>
      </c>
      <c r="AK156" s="183">
        <f t="shared" si="130"/>
        <v>-9.4903848539505176E-2</v>
      </c>
      <c r="AL156" s="183">
        <f t="shared" si="130"/>
        <v>-0.16799654572614775</v>
      </c>
      <c r="AM156" s="183">
        <f t="shared" si="130"/>
        <v>-6.8738259222732245E-2</v>
      </c>
      <c r="AN156" s="183">
        <f t="shared" si="130"/>
        <v>-3.7527729328921344E-2</v>
      </c>
      <c r="AO156" s="183">
        <f t="shared" si="130"/>
        <v>4.0933638993493338E-2</v>
      </c>
      <c r="AP156" s="183">
        <f t="shared" si="130"/>
        <v>-6.4371483926014661E-2</v>
      </c>
      <c r="AQ156" s="183">
        <f t="shared" si="130"/>
        <v>4.3535750591793931E-2</v>
      </c>
      <c r="AR156" s="183">
        <f t="shared" si="130"/>
        <v>-0.12023037252544266</v>
      </c>
      <c r="AS156" s="183">
        <f t="shared" si="130"/>
        <v>-0.27453405340094805</v>
      </c>
      <c r="AT156" s="183">
        <f t="shared" si="130"/>
        <v>-0.29538796221110009</v>
      </c>
      <c r="AU156" s="183">
        <f t="shared" si="130"/>
        <v>5.008103823715282E-2</v>
      </c>
      <c r="AV156" s="183">
        <f t="shared" si="130"/>
        <v>-0.11627065062861397</v>
      </c>
      <c r="AW156" s="183">
        <f t="shared" si="130"/>
        <v>-8.49747656466735E-2</v>
      </c>
      <c r="AX156" s="183">
        <f t="shared" si="130"/>
        <v>-4.5475573216002818E-2</v>
      </c>
      <c r="AY156" s="183">
        <f t="shared" si="130"/>
        <v>2.4806258839639161E-2</v>
      </c>
      <c r="AZ156" s="183">
        <f t="shared" ref="AZ156:AZ165" si="131">AZ16/AY16-1</f>
        <v>-1.5862506365935558E-2</v>
      </c>
    </row>
    <row r="157" spans="24:52">
      <c r="X157" s="258"/>
      <c r="Y157" s="254" t="s">
        <v>86</v>
      </c>
      <c r="Z157" s="37"/>
      <c r="AA157" s="383"/>
      <c r="AB157" s="181">
        <f t="shared" si="130"/>
        <v>0.15789473684210531</v>
      </c>
      <c r="AC157" s="181">
        <f t="shared" si="130"/>
        <v>2.2727272727272707E-2</v>
      </c>
      <c r="AD157" s="181">
        <f t="shared" si="130"/>
        <v>0.44444444444444442</v>
      </c>
      <c r="AE157" s="181">
        <f t="shared" si="130"/>
        <v>0.23076923076923084</v>
      </c>
      <c r="AF157" s="181">
        <f t="shared" si="130"/>
        <v>0.31249999999999978</v>
      </c>
      <c r="AG157" s="181">
        <f t="shared" si="130"/>
        <v>0.31975764999234424</v>
      </c>
      <c r="AH157" s="181">
        <f t="shared" si="130"/>
        <v>0.3965162915575593</v>
      </c>
      <c r="AI157" s="181">
        <f t="shared" si="130"/>
        <v>-2.3438519872304386E-2</v>
      </c>
      <c r="AJ157" s="181">
        <f t="shared" si="130"/>
        <v>-4.6081445654287512E-2</v>
      </c>
      <c r="AK157" s="181">
        <f t="shared" si="130"/>
        <v>5.8193374061497272E-2</v>
      </c>
      <c r="AL157" s="181">
        <f t="shared" si="130"/>
        <v>-0.19943417124145224</v>
      </c>
      <c r="AM157" s="181">
        <f t="shared" si="130"/>
        <v>-5.4633057736901192E-2</v>
      </c>
      <c r="AN157" s="181">
        <f t="shared" si="130"/>
        <v>-3.6364316028581922E-2</v>
      </c>
      <c r="AO157" s="181">
        <f t="shared" si="130"/>
        <v>-0.10362146051900678</v>
      </c>
      <c r="AP157" s="181">
        <f t="shared" si="130"/>
        <v>-4.1840195131473523E-2</v>
      </c>
      <c r="AQ157" s="181">
        <f t="shared" si="130"/>
        <v>4.8711922098564564E-2</v>
      </c>
      <c r="AR157" s="181">
        <f t="shared" si="130"/>
        <v>-0.1048687691979836</v>
      </c>
      <c r="AS157" s="181">
        <f t="shared" si="130"/>
        <v>-0.33565482845833583</v>
      </c>
      <c r="AT157" s="181">
        <f t="shared" si="130"/>
        <v>-0.29318819900086623</v>
      </c>
      <c r="AU157" s="181">
        <f t="shared" si="130"/>
        <v>-0.45843634318303683</v>
      </c>
      <c r="AV157" s="181">
        <f t="shared" si="130"/>
        <v>-0.16892098610373085</v>
      </c>
      <c r="AW157" s="181">
        <f t="shared" si="130"/>
        <v>-0.28492128844756603</v>
      </c>
      <c r="AX157" s="181">
        <f t="shared" si="130"/>
        <v>-0.24947164494540341</v>
      </c>
      <c r="AY157" s="181">
        <f t="shared" si="130"/>
        <v>-3.0920856686432185E-2</v>
      </c>
      <c r="AZ157" s="181">
        <f t="shared" si="131"/>
        <v>6.7167723729429252E-2</v>
      </c>
    </row>
    <row r="158" spans="24:52">
      <c r="X158" s="258"/>
      <c r="Y158" s="267" t="s">
        <v>136</v>
      </c>
      <c r="Z158" s="37"/>
      <c r="AA158" s="383"/>
      <c r="AB158" s="181">
        <f t="shared" si="130"/>
        <v>-0.16076246334310862</v>
      </c>
      <c r="AC158" s="181">
        <f t="shared" si="130"/>
        <v>-0.32972255223984903</v>
      </c>
      <c r="AD158" s="181">
        <f t="shared" si="130"/>
        <v>-7.8928161818371367E-2</v>
      </c>
      <c r="AE158" s="181">
        <f t="shared" si="130"/>
        <v>-2.3205795788996397E-3</v>
      </c>
      <c r="AF158" s="181">
        <f t="shared" si="130"/>
        <v>-1.6395302660690891E-2</v>
      </c>
      <c r="AG158" s="181">
        <f t="shared" si="130"/>
        <v>-5.5309284862866903E-2</v>
      </c>
      <c r="AH158" s="181">
        <f t="shared" si="130"/>
        <v>-9.78311431561808E-2</v>
      </c>
      <c r="AI158" s="181">
        <f t="shared" si="130"/>
        <v>-0.16884958359612712</v>
      </c>
      <c r="AJ158" s="181">
        <f t="shared" si="130"/>
        <v>-0.41045751633986938</v>
      </c>
      <c r="AK158" s="181">
        <f t="shared" si="130"/>
        <v>-0.38930437070164225</v>
      </c>
      <c r="AL158" s="181">
        <f t="shared" si="130"/>
        <v>-0.13342031274680133</v>
      </c>
      <c r="AM158" s="181">
        <f t="shared" si="130"/>
        <v>-4.6028701226834112E-2</v>
      </c>
      <c r="AN158" s="181">
        <f t="shared" si="130"/>
        <v>1.463729138436598E-2</v>
      </c>
      <c r="AO158" s="181">
        <f t="shared" si="130"/>
        <v>-1.8775366467552068E-2</v>
      </c>
      <c r="AP158" s="181">
        <f t="shared" si="130"/>
        <v>1.0212002865248593E-3</v>
      </c>
      <c r="AQ158" s="181">
        <f t="shared" si="130"/>
        <v>2.6002619241936031E-3</v>
      </c>
      <c r="AR158" s="181">
        <f t="shared" si="130"/>
        <v>-8.8493598716222754E-3</v>
      </c>
      <c r="AS158" s="181">
        <f t="shared" si="130"/>
        <v>-1.5128593040849569E-3</v>
      </c>
      <c r="AT158" s="181">
        <f t="shared" si="130"/>
        <v>-0.24861036399497927</v>
      </c>
      <c r="AU158" s="181">
        <f t="shared" si="130"/>
        <v>-5.8310464145090113E-2</v>
      </c>
      <c r="AV158" s="181">
        <f t="shared" si="130"/>
        <v>-2.0444807182208313E-3</v>
      </c>
      <c r="AW158" s="181">
        <f t="shared" si="130"/>
        <v>-0.12966451942129054</v>
      </c>
      <c r="AX158" s="181">
        <f t="shared" si="130"/>
        <v>-0.27701408007269401</v>
      </c>
      <c r="AY158" s="181">
        <f t="shared" si="130"/>
        <v>-0.80067796610169495</v>
      </c>
      <c r="AZ158" s="181">
        <f t="shared" si="131"/>
        <v>-1</v>
      </c>
    </row>
    <row r="159" spans="24:52">
      <c r="X159" s="258"/>
      <c r="Y159" s="419" t="s">
        <v>263</v>
      </c>
      <c r="Z159" s="37"/>
      <c r="AA159" s="383"/>
      <c r="AB159" s="181">
        <f t="shared" si="130"/>
        <v>0.15789473684210531</v>
      </c>
      <c r="AC159" s="181">
        <f t="shared" si="130"/>
        <v>2.2727272727272707E-2</v>
      </c>
      <c r="AD159" s="181">
        <f t="shared" si="130"/>
        <v>0.44444444444444442</v>
      </c>
      <c r="AE159" s="181">
        <f t="shared" si="130"/>
        <v>0.23076923076923084</v>
      </c>
      <c r="AF159" s="181">
        <f t="shared" si="130"/>
        <v>0.31249999999999978</v>
      </c>
      <c r="AG159" s="181">
        <f t="shared" si="130"/>
        <v>0.17027379722047864</v>
      </c>
      <c r="AH159" s="181">
        <f t="shared" si="130"/>
        <v>0.26680925102087549</v>
      </c>
      <c r="AI159" s="181">
        <f t="shared" si="130"/>
        <v>1.660875230726E-2</v>
      </c>
      <c r="AJ159" s="181">
        <f t="shared" si="130"/>
        <v>7.2176849091411865E-2</v>
      </c>
      <c r="AK159" s="181">
        <f t="shared" si="130"/>
        <v>7.5423847601759464E-2</v>
      </c>
      <c r="AL159" s="181">
        <f t="shared" si="130"/>
        <v>-0.23442394454260695</v>
      </c>
      <c r="AM159" s="181">
        <f t="shared" si="130"/>
        <v>3.7859993961228966E-3</v>
      </c>
      <c r="AN159" s="181">
        <f t="shared" si="130"/>
        <v>-1.1515277399505308E-2</v>
      </c>
      <c r="AO159" s="181">
        <f t="shared" si="130"/>
        <v>5.7671635553041334E-2</v>
      </c>
      <c r="AP159" s="181">
        <f t="shared" si="130"/>
        <v>-0.15435472727110011</v>
      </c>
      <c r="AQ159" s="181">
        <f t="shared" si="130"/>
        <v>7.295306916313038E-2</v>
      </c>
      <c r="AR159" s="181">
        <f t="shared" si="130"/>
        <v>-0.10850633471824322</v>
      </c>
      <c r="AS159" s="181">
        <f t="shared" si="130"/>
        <v>-0.24614039707651814</v>
      </c>
      <c r="AT159" s="181">
        <f t="shared" si="130"/>
        <v>-0.37225201888062909</v>
      </c>
      <c r="AU159" s="181">
        <f t="shared" si="130"/>
        <v>5.2333199694114318E-2</v>
      </c>
      <c r="AV159" s="181">
        <f t="shared" si="130"/>
        <v>-0.14967107264414592</v>
      </c>
      <c r="AW159" s="181">
        <f t="shared" si="130"/>
        <v>-0.11967239249080952</v>
      </c>
      <c r="AX159" s="181">
        <f t="shared" si="130"/>
        <v>-3.6058924653521673E-2</v>
      </c>
      <c r="AY159" s="181">
        <f t="shared" si="130"/>
        <v>4.6116185693075185E-2</v>
      </c>
      <c r="AZ159" s="181">
        <f t="shared" si="131"/>
        <v>-2.2216141988631422E-2</v>
      </c>
    </row>
    <row r="160" spans="24:52">
      <c r="X160" s="259"/>
      <c r="Y160" s="438" t="s">
        <v>135</v>
      </c>
      <c r="Z160" s="37"/>
      <c r="AA160" s="382"/>
      <c r="AB160" s="123">
        <f t="shared" si="130"/>
        <v>0.15789473684210531</v>
      </c>
      <c r="AC160" s="123">
        <f t="shared" si="130"/>
        <v>2.2727272727272707E-2</v>
      </c>
      <c r="AD160" s="123">
        <f t="shared" si="130"/>
        <v>0.44444444444444442</v>
      </c>
      <c r="AE160" s="123">
        <f t="shared" si="130"/>
        <v>0.23076923076923084</v>
      </c>
      <c r="AF160" s="123">
        <f t="shared" si="130"/>
        <v>0.3125</v>
      </c>
      <c r="AG160" s="123">
        <f t="shared" si="130"/>
        <v>-2.5680394186541999E-2</v>
      </c>
      <c r="AH160" s="123">
        <f t="shared" si="130"/>
        <v>1.6633789965214696E-4</v>
      </c>
      <c r="AI160" s="123">
        <f t="shared" si="130"/>
        <v>-0.28244851810824045</v>
      </c>
      <c r="AJ160" s="123">
        <f t="shared" si="130"/>
        <v>-0.43018330333400989</v>
      </c>
      <c r="AK160" s="123">
        <f t="shared" si="130"/>
        <v>-0.36121244778907891</v>
      </c>
      <c r="AL160" s="123">
        <f t="shared" si="130"/>
        <v>-6.9430770276979192E-3</v>
      </c>
      <c r="AM160" s="123">
        <f t="shared" si="130"/>
        <v>-0.19686440144305917</v>
      </c>
      <c r="AN160" s="123">
        <f t="shared" si="130"/>
        <v>-9.3263873520814999E-2</v>
      </c>
      <c r="AO160" s="123">
        <f t="shared" si="130"/>
        <v>7.880844968660905E-2</v>
      </c>
      <c r="AP160" s="123">
        <f t="shared" si="130"/>
        <v>0.12755725473937307</v>
      </c>
      <c r="AQ160" s="123">
        <f t="shared" si="130"/>
        <v>-7.6619744583260596E-3</v>
      </c>
      <c r="AR160" s="123">
        <f t="shared" si="130"/>
        <v>-0.1484755315018953</v>
      </c>
      <c r="AS160" s="123">
        <f t="shared" si="130"/>
        <v>-0.30610781459859115</v>
      </c>
      <c r="AT160" s="123">
        <f t="shared" si="130"/>
        <v>-0.13747958698558016</v>
      </c>
      <c r="AU160" s="123">
        <f t="shared" si="130"/>
        <v>0.21177019809716557</v>
      </c>
      <c r="AV160" s="123">
        <f t="shared" si="130"/>
        <v>-6.592530623738424E-2</v>
      </c>
      <c r="AW160" s="123">
        <f t="shared" si="130"/>
        <v>-1.7535602601083222E-2</v>
      </c>
      <c r="AX160" s="123">
        <f t="shared" si="130"/>
        <v>-3.4578276815529829E-2</v>
      </c>
      <c r="AY160" s="123">
        <f t="shared" si="130"/>
        <v>1.1280624036293929E-2</v>
      </c>
      <c r="AZ160" s="123">
        <f t="shared" si="131"/>
        <v>-1.3397669702910675E-2</v>
      </c>
    </row>
    <row r="161" spans="2:56" ht="16.5">
      <c r="X161" s="260" t="s">
        <v>231</v>
      </c>
      <c r="Y161" s="261"/>
      <c r="Z161" s="268"/>
      <c r="AA161" s="385"/>
      <c r="AB161" s="269">
        <f t="shared" si="130"/>
        <v>0.10552257582449265</v>
      </c>
      <c r="AC161" s="269">
        <f t="shared" si="130"/>
        <v>0.10064606961838884</v>
      </c>
      <c r="AD161" s="269">
        <f t="shared" si="130"/>
        <v>4.2304064926492746E-3</v>
      </c>
      <c r="AE161" s="269">
        <f t="shared" si="130"/>
        <v>-4.3434980255246503E-2</v>
      </c>
      <c r="AF161" s="269">
        <f t="shared" si="130"/>
        <v>9.50448141033986E-2</v>
      </c>
      <c r="AG161" s="269">
        <f t="shared" si="130"/>
        <v>3.4939182679158742E-2</v>
      </c>
      <c r="AH161" s="269">
        <f t="shared" si="130"/>
        <v>-0.14755137946247876</v>
      </c>
      <c r="AI161" s="269">
        <f t="shared" si="130"/>
        <v>-8.8655500632454198E-2</v>
      </c>
      <c r="AJ161" s="269">
        <f t="shared" si="130"/>
        <v>-0.30606878168539509</v>
      </c>
      <c r="AK161" s="269">
        <f t="shared" si="130"/>
        <v>-0.2337743671460053</v>
      </c>
      <c r="AL161" s="269">
        <f t="shared" si="130"/>
        <v>-0.13729097892168241</v>
      </c>
      <c r="AM161" s="269">
        <f t="shared" si="130"/>
        <v>-5.4489790068685706E-2</v>
      </c>
      <c r="AN161" s="269">
        <f t="shared" si="130"/>
        <v>-5.7391871569898889E-2</v>
      </c>
      <c r="AO161" s="269">
        <f t="shared" si="130"/>
        <v>-2.7302997855100597E-2</v>
      </c>
      <c r="AP161" s="269">
        <f t="shared" si="130"/>
        <v>-3.911533695036451E-2</v>
      </c>
      <c r="AQ161" s="269">
        <f t="shared" si="130"/>
        <v>3.4810148218546999E-2</v>
      </c>
      <c r="AR161" s="269">
        <f t="shared" si="130"/>
        <v>-9.4752335719466729E-2</v>
      </c>
      <c r="AS161" s="269">
        <f t="shared" si="130"/>
        <v>-0.11752161703756925</v>
      </c>
      <c r="AT161" s="269">
        <f t="shared" si="130"/>
        <v>-0.41428427034835358</v>
      </c>
      <c r="AU161" s="269">
        <f t="shared" si="130"/>
        <v>-9.3033058214081477E-3</v>
      </c>
      <c r="AV161" s="269">
        <f t="shared" si="130"/>
        <v>-7.2705550252961992E-2</v>
      </c>
      <c r="AW161" s="269">
        <f t="shared" si="130"/>
        <v>-5.8280806256053586E-3</v>
      </c>
      <c r="AX161" s="269">
        <f t="shared" si="130"/>
        <v>-5.9399266293567843E-2</v>
      </c>
      <c r="AY161" s="269">
        <f t="shared" si="130"/>
        <v>-1.7482954621357405E-2</v>
      </c>
      <c r="AZ161" s="269">
        <f t="shared" si="131"/>
        <v>2.7499809971094358E-2</v>
      </c>
    </row>
    <row r="162" spans="2:56" ht="16.5">
      <c r="X162" s="260"/>
      <c r="Y162" s="255" t="s">
        <v>88</v>
      </c>
      <c r="Z162" s="37"/>
      <c r="AA162" s="383"/>
      <c r="AB162" s="181">
        <f t="shared" si="130"/>
        <v>0.11764705882352966</v>
      </c>
      <c r="AC162" s="181">
        <f t="shared" si="130"/>
        <v>0.10526315789473673</v>
      </c>
      <c r="AD162" s="181">
        <f t="shared" si="130"/>
        <v>0</v>
      </c>
      <c r="AE162" s="181">
        <f t="shared" si="130"/>
        <v>-4.7619047619047672E-2</v>
      </c>
      <c r="AF162" s="181">
        <f t="shared" si="130"/>
        <v>0.10000000000000009</v>
      </c>
      <c r="AG162" s="181">
        <f t="shared" si="130"/>
        <v>-0.11167512690355341</v>
      </c>
      <c r="AH162" s="181">
        <f t="shared" si="130"/>
        <v>-0.38285714285714278</v>
      </c>
      <c r="AI162" s="181">
        <f t="shared" si="130"/>
        <v>-0.18518518518518523</v>
      </c>
      <c r="AJ162" s="181">
        <f t="shared" si="130"/>
        <v>-0.27272727272727271</v>
      </c>
      <c r="AK162" s="181">
        <f t="shared" si="130"/>
        <v>-0.4375</v>
      </c>
      <c r="AL162" s="181">
        <f t="shared" si="130"/>
        <v>-8.3333333333333259E-2</v>
      </c>
      <c r="AM162" s="181">
        <f t="shared" si="130"/>
        <v>9.0909090909090828E-2</v>
      </c>
      <c r="AN162" s="181">
        <f t="shared" si="130"/>
        <v>-5.5555555555555469E-2</v>
      </c>
      <c r="AO162" s="181">
        <f t="shared" si="130"/>
        <v>-5.8823529411764719E-2</v>
      </c>
      <c r="AP162" s="181">
        <f t="shared" si="130"/>
        <v>0.27499999999999991</v>
      </c>
      <c r="AQ162" s="181">
        <f t="shared" si="130"/>
        <v>0.40122549019607878</v>
      </c>
      <c r="AR162" s="181">
        <f t="shared" si="130"/>
        <v>-0.12261675704040598</v>
      </c>
      <c r="AS162" s="181">
        <f t="shared" si="130"/>
        <v>7.4561403508772051E-2</v>
      </c>
      <c r="AT162" s="181">
        <f t="shared" si="130"/>
        <v>-0.81076066790352508</v>
      </c>
      <c r="AU162" s="181">
        <f t="shared" si="130"/>
        <v>-0.18627450980392135</v>
      </c>
      <c r="AV162" s="181">
        <f t="shared" si="130"/>
        <v>-0.30120481927710852</v>
      </c>
      <c r="AW162" s="181">
        <f t="shared" si="130"/>
        <v>-6.8965517241379226E-2</v>
      </c>
      <c r="AX162" s="181">
        <f t="shared" si="130"/>
        <v>-0.24629629629629635</v>
      </c>
      <c r="AY162" s="181">
        <f t="shared" si="130"/>
        <v>-0.33660933660933667</v>
      </c>
      <c r="AZ162" s="181">
        <f t="shared" si="131"/>
        <v>-0.14814814814814825</v>
      </c>
      <c r="BA162" s="181">
        <f t="shared" ref="AR162:BD165" si="132">BA22/AZ22-1</f>
        <v>-1</v>
      </c>
      <c r="BB162" s="181" t="e">
        <f t="shared" si="132"/>
        <v>#DIV/0!</v>
      </c>
      <c r="BC162" s="181" t="e">
        <f t="shared" si="132"/>
        <v>#DIV/0!</v>
      </c>
      <c r="BD162" s="181" t="e">
        <f t="shared" si="132"/>
        <v>#DIV/0!</v>
      </c>
    </row>
    <row r="163" spans="2:56">
      <c r="X163" s="260"/>
      <c r="Y163" s="267" t="s">
        <v>136</v>
      </c>
      <c r="Z163" s="37"/>
      <c r="AA163" s="383"/>
      <c r="AB163" s="181">
        <f t="shared" si="130"/>
        <v>-0.13720109760878085</v>
      </c>
      <c r="AC163" s="181">
        <f t="shared" si="130"/>
        <v>-0.15356656065424812</v>
      </c>
      <c r="AD163" s="181">
        <f t="shared" si="130"/>
        <v>5.0187869028448739E-2</v>
      </c>
      <c r="AE163" s="181">
        <f t="shared" si="130"/>
        <v>-2.8622540250447193E-2</v>
      </c>
      <c r="AF163" s="181">
        <f t="shared" si="130"/>
        <v>4.4198895027624197E-2</v>
      </c>
      <c r="AG163" s="181">
        <f t="shared" si="130"/>
        <v>0.20000000000000018</v>
      </c>
      <c r="AH163" s="181">
        <f t="shared" si="130"/>
        <v>0.33333333333333326</v>
      </c>
      <c r="AI163" s="181">
        <f t="shared" si="130"/>
        <v>1.125</v>
      </c>
      <c r="AJ163" s="181">
        <f t="shared" si="130"/>
        <v>0.58823529411764697</v>
      </c>
      <c r="AK163" s="181">
        <f t="shared" si="130"/>
        <v>0.59259259259259256</v>
      </c>
      <c r="AL163" s="181">
        <f t="shared" si="130"/>
        <v>0.11627906976744207</v>
      </c>
      <c r="AM163" s="181">
        <f t="shared" si="130"/>
        <v>-2.0833333333333481E-2</v>
      </c>
      <c r="AN163" s="181">
        <f t="shared" si="130"/>
        <v>1.9827294578473875E-3</v>
      </c>
      <c r="AO163" s="181">
        <f t="shared" si="130"/>
        <v>-1.2888360227989004E-2</v>
      </c>
      <c r="AP163" s="181">
        <f t="shared" si="130"/>
        <v>4.1664378981135064E-2</v>
      </c>
      <c r="AQ163" s="181">
        <f t="shared" si="130"/>
        <v>-5.7224894604820942E-2</v>
      </c>
      <c r="AR163" s="181">
        <f t="shared" si="132"/>
        <v>-1.5965773487649493E-3</v>
      </c>
      <c r="AS163" s="181">
        <f t="shared" si="132"/>
        <v>-0.40104209697230075</v>
      </c>
      <c r="AT163" s="181">
        <f t="shared" si="132"/>
        <v>-0.63369963369963367</v>
      </c>
      <c r="AU163" s="181">
        <f t="shared" si="132"/>
        <v>0.2883</v>
      </c>
      <c r="AV163" s="181">
        <f t="shared" si="132"/>
        <v>-0.37902662423348599</v>
      </c>
      <c r="AW163" s="181">
        <f t="shared" si="132"/>
        <v>0</v>
      </c>
      <c r="AX163" s="181">
        <f t="shared" si="132"/>
        <v>-0.12500000000000011</v>
      </c>
      <c r="AY163" s="181">
        <f t="shared" si="132"/>
        <v>0.14285714285714302</v>
      </c>
      <c r="AZ163" s="181">
        <f t="shared" si="132"/>
        <v>0.25</v>
      </c>
      <c r="BA163" s="181">
        <f t="shared" si="132"/>
        <v>-1</v>
      </c>
      <c r="BB163" s="181" t="e">
        <f t="shared" si="132"/>
        <v>#DIV/0!</v>
      </c>
      <c r="BC163" s="181" t="e">
        <f t="shared" si="132"/>
        <v>#DIV/0!</v>
      </c>
      <c r="BD163" s="181" t="e">
        <f t="shared" si="132"/>
        <v>#DIV/0!</v>
      </c>
    </row>
    <row r="164" spans="2:56">
      <c r="X164" s="260"/>
      <c r="Y164" s="419" t="s">
        <v>263</v>
      </c>
      <c r="Z164" s="37"/>
      <c r="AA164" s="383"/>
      <c r="AB164" s="181">
        <f t="shared" si="130"/>
        <v>0.11764705882352944</v>
      </c>
      <c r="AC164" s="181">
        <f t="shared" si="130"/>
        <v>0.10526315789473673</v>
      </c>
      <c r="AD164" s="181">
        <f t="shared" si="130"/>
        <v>0</v>
      </c>
      <c r="AE164" s="181">
        <f t="shared" si="130"/>
        <v>-4.7619047619047561E-2</v>
      </c>
      <c r="AF164" s="181">
        <f t="shared" si="130"/>
        <v>0.10000000000000009</v>
      </c>
      <c r="AG164" s="181">
        <f t="shared" si="130"/>
        <v>0.55323218451636813</v>
      </c>
      <c r="AH164" s="181">
        <f t="shared" si="130"/>
        <v>0.26606074131890844</v>
      </c>
      <c r="AI164" s="181">
        <f t="shared" si="130"/>
        <v>0.10919776656028413</v>
      </c>
      <c r="AJ164" s="181">
        <f t="shared" si="130"/>
        <v>0.20136727264798315</v>
      </c>
      <c r="AK164" s="181">
        <f t="shared" si="130"/>
        <v>6.0606996974343685E-2</v>
      </c>
      <c r="AL164" s="181">
        <f t="shared" si="130"/>
        <v>-0.14488269669564036</v>
      </c>
      <c r="AM164" s="181">
        <f t="shared" si="130"/>
        <v>8.4542240003821822E-2</v>
      </c>
      <c r="AN164" s="181">
        <f t="shared" si="130"/>
        <v>-1.8670196931115268E-2</v>
      </c>
      <c r="AO164" s="181">
        <f t="shared" si="130"/>
        <v>4.9246186340277331E-2</v>
      </c>
      <c r="AP164" s="181">
        <f t="shared" si="130"/>
        <v>-0.1294034546652052</v>
      </c>
      <c r="AQ164" s="181">
        <f t="shared" si="130"/>
        <v>-0.17267344585558941</v>
      </c>
      <c r="AR164" s="181">
        <f t="shared" si="130"/>
        <v>-0.23139287936463038</v>
      </c>
      <c r="AS164" s="181">
        <f t="shared" si="130"/>
        <v>-0.21550936240317542</v>
      </c>
      <c r="AT164" s="181">
        <f t="shared" si="130"/>
        <v>-0.3430194401150779</v>
      </c>
      <c r="AU164" s="181">
        <f t="shared" si="130"/>
        <v>0.20313476279705212</v>
      </c>
      <c r="AV164" s="181">
        <f t="shared" si="130"/>
        <v>-0.20103417566670057</v>
      </c>
      <c r="AW164" s="181">
        <f t="shared" si="130"/>
        <v>-9.843720604815398E-2</v>
      </c>
      <c r="AX164" s="181">
        <f t="shared" si="130"/>
        <v>-1.204997026891319E-2</v>
      </c>
      <c r="AY164" s="181">
        <f t="shared" si="130"/>
        <v>4.1323117007304289E-2</v>
      </c>
      <c r="AZ164" s="181">
        <f t="shared" si="131"/>
        <v>2.5698122824222125E-2</v>
      </c>
      <c r="BA164" s="181">
        <f t="shared" si="132"/>
        <v>-1</v>
      </c>
      <c r="BB164" s="181" t="e">
        <f t="shared" si="132"/>
        <v>#DIV/0!</v>
      </c>
      <c r="BC164" s="181" t="e">
        <f t="shared" si="132"/>
        <v>#DIV/0!</v>
      </c>
      <c r="BD164" s="181" t="e">
        <f t="shared" si="132"/>
        <v>#DIV/0!</v>
      </c>
    </row>
    <row r="165" spans="2:56">
      <c r="X165" s="260"/>
      <c r="Y165" s="372" t="s">
        <v>232</v>
      </c>
      <c r="Z165" s="398"/>
      <c r="AA165" s="383"/>
      <c r="AB165" s="181">
        <f t="shared" si="130"/>
        <v>0.11764705882352944</v>
      </c>
      <c r="AC165" s="181">
        <f t="shared" si="130"/>
        <v>0.10526315789473695</v>
      </c>
      <c r="AD165" s="181">
        <f t="shared" si="130"/>
        <v>0</v>
      </c>
      <c r="AE165" s="181">
        <f t="shared" si="130"/>
        <v>-4.7619047619047561E-2</v>
      </c>
      <c r="AF165" s="181">
        <f t="shared" si="130"/>
        <v>9.9999999999999645E-2</v>
      </c>
      <c r="AG165" s="181">
        <f t="shared" si="130"/>
        <v>7.0234113712374535E-2</v>
      </c>
      <c r="AH165" s="181">
        <f t="shared" si="130"/>
        <v>-0.11189123376623367</v>
      </c>
      <c r="AI165" s="181">
        <f t="shared" si="130"/>
        <v>-0.11586619750491234</v>
      </c>
      <c r="AJ165" s="181">
        <f t="shared" si="130"/>
        <v>-0.44946894525959646</v>
      </c>
      <c r="AK165" s="181">
        <f t="shared" si="130"/>
        <v>-0.40093322640727902</v>
      </c>
      <c r="AL165" s="181">
        <f t="shared" si="130"/>
        <v>-0.27019019235624042</v>
      </c>
      <c r="AM165" s="181">
        <f t="shared" si="130"/>
        <v>-0.2384438072194115</v>
      </c>
      <c r="AN165" s="181">
        <f t="shared" si="130"/>
        <v>-0.14674239412176271</v>
      </c>
      <c r="AO165" s="181">
        <f t="shared" si="130"/>
        <v>-0.14557424967713772</v>
      </c>
      <c r="AP165" s="181">
        <f t="shared" si="130"/>
        <v>-0.23713324686316484</v>
      </c>
      <c r="AQ165" s="181">
        <f t="shared" si="130"/>
        <v>7.5074113475554149E-2</v>
      </c>
      <c r="AR165" s="181">
        <f t="shared" si="130"/>
        <v>-8.9961988639016277E-2</v>
      </c>
      <c r="AS165" s="181">
        <f t="shared" si="130"/>
        <v>-5.8918651390290955E-2</v>
      </c>
      <c r="AT165" s="181">
        <f t="shared" si="130"/>
        <v>-0.14124023684998921</v>
      </c>
      <c r="AU165" s="181">
        <f t="shared" si="130"/>
        <v>-0.12503772863553053</v>
      </c>
      <c r="AV165" s="181">
        <f t="shared" si="130"/>
        <v>0.13557788867679998</v>
      </c>
      <c r="AW165" s="181">
        <f t="shared" si="130"/>
        <v>1.7424646437372404E-2</v>
      </c>
      <c r="AX165" s="181">
        <f t="shared" si="130"/>
        <v>-0.10592889151929319</v>
      </c>
      <c r="AY165" s="181">
        <f t="shared" si="130"/>
        <v>-6.3851103145802557E-2</v>
      </c>
      <c r="AZ165" s="181">
        <f t="shared" si="131"/>
        <v>1.3944366493061189E-2</v>
      </c>
      <c r="BA165" s="181">
        <f t="shared" si="132"/>
        <v>-1</v>
      </c>
      <c r="BB165" s="181" t="e">
        <f t="shared" si="132"/>
        <v>#DIV/0!</v>
      </c>
      <c r="BC165" s="181" t="e">
        <f t="shared" si="132"/>
        <v>#DIV/0!</v>
      </c>
      <c r="BD165" s="181" t="e">
        <f t="shared" si="132"/>
        <v>#DIV/0!</v>
      </c>
    </row>
    <row r="166" spans="2:56">
      <c r="X166" s="378"/>
      <c r="Y166" s="267" t="s">
        <v>137</v>
      </c>
      <c r="Z166" s="37"/>
      <c r="AA166" s="382"/>
      <c r="AB166" s="181">
        <f t="shared" si="130"/>
        <v>-5.1194122204485271E-2</v>
      </c>
      <c r="AC166" s="181">
        <f t="shared" si="130"/>
        <v>5.5890919951882445E-2</v>
      </c>
      <c r="AD166" s="181">
        <f t="shared" si="130"/>
        <v>8.6467794674832676E-2</v>
      </c>
      <c r="AE166" s="181">
        <f t="shared" si="130"/>
        <v>3.5618444105532276E-2</v>
      </c>
      <c r="AF166" s="181">
        <f t="shared" si="130"/>
        <v>1.3591760528540053E-2</v>
      </c>
      <c r="AG166" s="181">
        <f t="shared" si="130"/>
        <v>2.0385036789092092E-2</v>
      </c>
      <c r="AH166" s="181">
        <f t="shared" si="130"/>
        <v>4.4277389875184703E-3</v>
      </c>
      <c r="AI166" s="181">
        <f t="shared" si="130"/>
        <v>5.1042553593014794E-3</v>
      </c>
      <c r="AJ166" s="181">
        <f t="shared" si="130"/>
        <v>-1.0406489599599222E-3</v>
      </c>
      <c r="AK166" s="181">
        <f t="shared" si="130"/>
        <v>-1.2566194431621658E-2</v>
      </c>
      <c r="AL166" s="181">
        <f t="shared" si="130"/>
        <v>-8.0852574215632966E-3</v>
      </c>
      <c r="AM166" s="181">
        <f t="shared" si="130"/>
        <v>2.6405203378312869E-2</v>
      </c>
      <c r="AN166" s="181">
        <f t="shared" si="130"/>
        <v>-2.6903763205532449E-2</v>
      </c>
      <c r="AO166" s="181">
        <f t="shared" si="130"/>
        <v>5.6024140639568953E-2</v>
      </c>
      <c r="AP166" s="181">
        <f t="shared" si="130"/>
        <v>1.7806345557403347E-2</v>
      </c>
      <c r="AQ166" s="181">
        <f t="shared" si="130"/>
        <v>1.6715090367854568E-2</v>
      </c>
      <c r="AR166" s="181">
        <f t="shared" si="130"/>
        <v>-8.2773064540020425E-3</v>
      </c>
      <c r="AS166" s="181">
        <f t="shared" si="130"/>
        <v>-1.571630063678553E-3</v>
      </c>
      <c r="AT166" s="181">
        <f t="shared" si="130"/>
        <v>-9.7836365098628031E-3</v>
      </c>
      <c r="AU166" s="181">
        <f t="shared" si="130"/>
        <v>-4.580418639476791E-2</v>
      </c>
      <c r="AV166" s="181">
        <f t="shared" si="130"/>
        <v>8.4681848756975597E-3</v>
      </c>
      <c r="AW166" s="181">
        <f t="shared" si="130"/>
        <v>2.7084238041158004E-2</v>
      </c>
      <c r="AX166" s="181">
        <f t="shared" si="130"/>
        <v>9.7206113029879582E-4</v>
      </c>
      <c r="AY166" s="181">
        <f t="shared" ref="AY166:BD166" si="133">AY26/AX26-1</f>
        <v>-2.0892446592319924E-3</v>
      </c>
      <c r="AZ166" s="181">
        <f t="shared" si="133"/>
        <v>2.9493820960930783E-3</v>
      </c>
      <c r="BA166" s="181">
        <f t="shared" si="133"/>
        <v>-1</v>
      </c>
      <c r="BB166" s="181" t="e">
        <f t="shared" si="133"/>
        <v>#DIV/0!</v>
      </c>
      <c r="BC166" s="181" t="e">
        <f t="shared" si="133"/>
        <v>#DIV/0!</v>
      </c>
      <c r="BD166" s="181" t="e">
        <f t="shared" si="133"/>
        <v>#DIV/0!</v>
      </c>
    </row>
    <row r="167" spans="2:56" ht="14.25">
      <c r="X167" s="373" t="s">
        <v>233</v>
      </c>
      <c r="Y167" s="374"/>
      <c r="Z167" s="405"/>
      <c r="AA167" s="406"/>
      <c r="AB167" s="407">
        <f t="shared" ref="AB167:AZ170" si="134">AB27/AA27-1</f>
        <v>0</v>
      </c>
      <c r="AC167" s="407">
        <f t="shared" si="134"/>
        <v>0</v>
      </c>
      <c r="AD167" s="407">
        <f t="shared" si="134"/>
        <v>0.33333333333333326</v>
      </c>
      <c r="AE167" s="407">
        <f t="shared" si="134"/>
        <v>0.75</v>
      </c>
      <c r="AF167" s="407">
        <f t="shared" si="134"/>
        <v>1.6428571428571415</v>
      </c>
      <c r="AG167" s="407">
        <f t="shared" si="134"/>
        <v>-4.2107367502491222E-2</v>
      </c>
      <c r="AH167" s="407">
        <f t="shared" si="134"/>
        <v>-0.11064149668105416</v>
      </c>
      <c r="AI167" s="407">
        <f t="shared" si="134"/>
        <v>-7.2162754049553968E-4</v>
      </c>
      <c r="AJ167" s="407">
        <f t="shared" si="134"/>
        <v>0.63673055703619363</v>
      </c>
      <c r="AK167" s="407">
        <f t="shared" si="134"/>
        <v>-0.34175603625511064</v>
      </c>
      <c r="AL167" s="407">
        <f t="shared" si="134"/>
        <v>4.8600436891291343E-2</v>
      </c>
      <c r="AM167" s="407">
        <f t="shared" si="134"/>
        <v>0.3930724354895152</v>
      </c>
      <c r="AN167" s="407">
        <f t="shared" si="134"/>
        <v>0.10088750432844007</v>
      </c>
      <c r="AO167" s="407">
        <f t="shared" si="134"/>
        <v>0.22806350928621666</v>
      </c>
      <c r="AP167" s="407">
        <f t="shared" si="134"/>
        <v>2.4023256790168586</v>
      </c>
      <c r="AQ167" s="407">
        <f t="shared" si="134"/>
        <v>-0.12516391962418638</v>
      </c>
      <c r="AR167" s="407">
        <f t="shared" si="134"/>
        <v>0.10671310719888316</v>
      </c>
      <c r="AS167" s="407">
        <f t="shared" si="134"/>
        <v>-3.0540673737667223E-2</v>
      </c>
      <c r="AT167" s="407">
        <f t="shared" si="134"/>
        <v>-5.5271729865190578E-3</v>
      </c>
      <c r="AU167" s="407">
        <f t="shared" si="134"/>
        <v>0.17381533412023042</v>
      </c>
      <c r="AV167" s="407">
        <f t="shared" si="134"/>
        <v>0.14008316505664586</v>
      </c>
      <c r="AW167" s="407">
        <f t="shared" si="134"/>
        <v>-0.19581613118064001</v>
      </c>
      <c r="AX167" s="407">
        <f t="shared" si="134"/>
        <v>8.3933932390472643E-2</v>
      </c>
      <c r="AY167" s="407">
        <f t="shared" si="134"/>
        <v>-0.3896072871039139</v>
      </c>
      <c r="AZ167" s="407">
        <f t="shared" si="134"/>
        <v>-0.31260576154797826</v>
      </c>
      <c r="BA167" s="399"/>
      <c r="BB167" s="399"/>
      <c r="BC167" s="399"/>
      <c r="BD167" s="399"/>
    </row>
    <row r="168" spans="2:56" ht="18.75">
      <c r="X168" s="373"/>
      <c r="Y168" s="376" t="s">
        <v>148</v>
      </c>
      <c r="Z168" s="37"/>
      <c r="AA168" s="382"/>
      <c r="AB168" s="123">
        <f t="shared" si="134"/>
        <v>0</v>
      </c>
      <c r="AC168" s="123">
        <f t="shared" si="134"/>
        <v>0</v>
      </c>
      <c r="AD168" s="123">
        <f t="shared" si="134"/>
        <v>0.33333333333333326</v>
      </c>
      <c r="AE168" s="123">
        <f t="shared" si="134"/>
        <v>0.75000000000000022</v>
      </c>
      <c r="AF168" s="123">
        <f t="shared" si="134"/>
        <v>1.6428571428571428</v>
      </c>
      <c r="AG168" s="123">
        <f t="shared" si="134"/>
        <v>0</v>
      </c>
      <c r="AH168" s="123">
        <f t="shared" si="134"/>
        <v>0</v>
      </c>
      <c r="AI168" s="123">
        <f t="shared" si="134"/>
        <v>0</v>
      </c>
      <c r="AJ168" s="123">
        <f t="shared" si="134"/>
        <v>0</v>
      </c>
      <c r="AK168" s="123">
        <f t="shared" si="134"/>
        <v>9.090909090909105E-2</v>
      </c>
      <c r="AL168" s="123">
        <f t="shared" si="134"/>
        <v>0</v>
      </c>
      <c r="AM168" s="123">
        <f t="shared" si="134"/>
        <v>1.6666666666666661</v>
      </c>
      <c r="AN168" s="123">
        <f t="shared" si="134"/>
        <v>-0.625</v>
      </c>
      <c r="AO168" s="123">
        <f t="shared" si="134"/>
        <v>0</v>
      </c>
      <c r="AP168" s="123">
        <f t="shared" si="134"/>
        <v>48.333333333333321</v>
      </c>
      <c r="AQ168" s="123">
        <f t="shared" si="134"/>
        <v>-0.19932432432432434</v>
      </c>
      <c r="AR168" s="123">
        <f t="shared" si="134"/>
        <v>4.4303797468354444E-2</v>
      </c>
      <c r="AS168" s="123">
        <f t="shared" si="134"/>
        <v>7.4747474747474785E-2</v>
      </c>
      <c r="AT168" s="123">
        <f t="shared" si="134"/>
        <v>5.0751879699248104E-2</v>
      </c>
      <c r="AU168" s="123">
        <f t="shared" si="134"/>
        <v>0.19856887298747772</v>
      </c>
      <c r="AV168" s="123">
        <f t="shared" si="134"/>
        <v>0.18208955223880574</v>
      </c>
      <c r="AW168" s="123">
        <f t="shared" si="134"/>
        <v>-0.2234848484848484</v>
      </c>
      <c r="AX168" s="123">
        <f t="shared" si="134"/>
        <v>0.16260162601626016</v>
      </c>
      <c r="AY168" s="123">
        <f t="shared" si="134"/>
        <v>-0.4531468531468531</v>
      </c>
      <c r="AZ168" s="123">
        <f t="shared" si="134"/>
        <v>-0.39897698209718668</v>
      </c>
      <c r="BA168" s="399"/>
      <c r="BB168" s="399"/>
      <c r="BC168" s="399"/>
      <c r="BD168" s="399"/>
    </row>
    <row r="169" spans="2:56" thickBot="1">
      <c r="X169" s="448"/>
      <c r="Y169" s="420" t="s">
        <v>263</v>
      </c>
      <c r="Z169" s="48"/>
      <c r="AA169" s="386"/>
      <c r="AB169" s="184">
        <f t="shared" si="134"/>
        <v>0</v>
      </c>
      <c r="AC169" s="184">
        <f t="shared" si="134"/>
        <v>0</v>
      </c>
      <c r="AD169" s="184">
        <f t="shared" si="134"/>
        <v>0.33333333333333348</v>
      </c>
      <c r="AE169" s="184">
        <f t="shared" si="134"/>
        <v>0.75</v>
      </c>
      <c r="AF169" s="184">
        <f t="shared" si="134"/>
        <v>1.6428571428571415</v>
      </c>
      <c r="AG169" s="184">
        <f t="shared" si="134"/>
        <v>-4.643959674827558E-2</v>
      </c>
      <c r="AH169" s="184">
        <f t="shared" si="134"/>
        <v>-0.1225792657239515</v>
      </c>
      <c r="AI169" s="184">
        <f t="shared" si="134"/>
        <v>-8.1036568366610329E-4</v>
      </c>
      <c r="AJ169" s="184">
        <f t="shared" si="134"/>
        <v>0.71509246648052716</v>
      </c>
      <c r="AK169" s="184">
        <f t="shared" si="134"/>
        <v>-0.37280260940058696</v>
      </c>
      <c r="AL169" s="184">
        <f t="shared" si="134"/>
        <v>5.4666211511180451E-2</v>
      </c>
      <c r="AM169" s="184">
        <f t="shared" si="134"/>
        <v>0.24235546816182452</v>
      </c>
      <c r="AN169" s="184">
        <f t="shared" si="134"/>
        <v>0.28527150777525745</v>
      </c>
      <c r="AO169" s="184">
        <f t="shared" si="134"/>
        <v>0.24496582113877907</v>
      </c>
      <c r="AP169" s="184">
        <f t="shared" si="134"/>
        <v>-0.33192829673251456</v>
      </c>
      <c r="AQ169" s="184">
        <f t="shared" si="134"/>
        <v>0.2008396485810211</v>
      </c>
      <c r="AR169" s="184">
        <f t="shared" si="134"/>
        <v>0.28963734655822404</v>
      </c>
      <c r="AS169" s="184">
        <f t="shared" si="134"/>
        <v>-0.28043743245402186</v>
      </c>
      <c r="AT169" s="184">
        <f t="shared" si="134"/>
        <v>-0.20503768525506505</v>
      </c>
      <c r="AU169" s="184">
        <f t="shared" si="134"/>
        <v>5.7828168531655066E-2</v>
      </c>
      <c r="AV169" s="184">
        <f t="shared" si="134"/>
        <v>-8.293274026862596E-2</v>
      </c>
      <c r="AW169" s="184">
        <f t="shared" si="134"/>
        <v>-6.4690029382844516E-3</v>
      </c>
      <c r="AX169" s="184">
        <f t="shared" si="134"/>
        <v>-0.3368262428970823</v>
      </c>
      <c r="AY169" s="184">
        <f t="shared" si="134"/>
        <v>0.20617288824562485</v>
      </c>
      <c r="AZ169" s="184">
        <f t="shared" si="134"/>
        <v>5.456831694146147E-2</v>
      </c>
      <c r="BA169" s="399"/>
      <c r="BB169" s="399"/>
      <c r="BC169" s="399"/>
      <c r="BD169" s="399"/>
    </row>
    <row r="170" spans="2:56" ht="15.75" thickTop="1">
      <c r="B170" s="1" t="s">
        <v>234</v>
      </c>
      <c r="X170" s="379"/>
      <c r="Y170" s="263"/>
      <c r="Z170" s="185"/>
      <c r="AA170" s="387"/>
      <c r="AB170" s="186">
        <f>AB30/AA30-1</f>
        <v>0.10581089064431826</v>
      </c>
      <c r="AC170" s="186">
        <f t="shared" si="134"/>
        <v>5.0076508355885396E-2</v>
      </c>
      <c r="AD170" s="186">
        <f t="shared" si="134"/>
        <v>9.169916543984824E-2</v>
      </c>
      <c r="AE170" s="186">
        <f t="shared" si="134"/>
        <v>0.10652638284681881</v>
      </c>
      <c r="AF170" s="186">
        <f t="shared" si="134"/>
        <v>0.19925227287363656</v>
      </c>
      <c r="AG170" s="186">
        <f t="shared" si="134"/>
        <v>1.007375773673469E-2</v>
      </c>
      <c r="AH170" s="186">
        <f t="shared" si="134"/>
        <v>-1.6120086268390676E-2</v>
      </c>
      <c r="AI170" s="186">
        <f t="shared" si="134"/>
        <v>-9.1313716565385006E-2</v>
      </c>
      <c r="AJ170" s="186">
        <f t="shared" si="134"/>
        <v>-0.12590106167472181</v>
      </c>
      <c r="AK170" s="186">
        <f t="shared" si="134"/>
        <v>-0.10657043185003112</v>
      </c>
      <c r="AL170" s="186">
        <f t="shared" si="134"/>
        <v>-0.15117105650605545</v>
      </c>
      <c r="AM170" s="186">
        <f t="shared" si="134"/>
        <v>-0.11681820523589337</v>
      </c>
      <c r="AN170" s="186">
        <f t="shared" si="134"/>
        <v>-2.0829936733117838E-2</v>
      </c>
      <c r="AO170" s="186">
        <f t="shared" si="134"/>
        <v>-0.11448500244299997</v>
      </c>
      <c r="AP170" s="186">
        <f t="shared" si="134"/>
        <v>1.6313364096513183E-2</v>
      </c>
      <c r="AQ170" s="186">
        <f t="shared" si="134"/>
        <v>8.084680330099947E-2</v>
      </c>
      <c r="AR170" s="186">
        <f t="shared" si="134"/>
        <v>2.0683068909581381E-2</v>
      </c>
      <c r="AS170" s="186">
        <f t="shared" si="134"/>
        <v>-6.1808148463751156E-3</v>
      </c>
      <c r="AT170" s="186">
        <f t="shared" si="134"/>
        <v>-5.8635596527329858E-2</v>
      </c>
      <c r="AU170" s="186">
        <f t="shared" si="134"/>
        <v>9.6182387213195719E-2</v>
      </c>
      <c r="AV170" s="186">
        <f t="shared" si="134"/>
        <v>7.2979186977019994E-2</v>
      </c>
      <c r="AW170" s="186">
        <f t="shared" si="134"/>
        <v>7.8620934931152853E-2</v>
      </c>
      <c r="AX170" s="186">
        <f t="shared" si="134"/>
        <v>7.044568768118431E-2</v>
      </c>
      <c r="AY170" s="186">
        <f t="shared" si="134"/>
        <v>8.2561010341295704E-2</v>
      </c>
      <c r="AZ170" s="186">
        <f t="shared" si="134"/>
        <v>8.0682001908701118E-2</v>
      </c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>
      <selection activeCell="N28" sqref="N28"/>
    </sheetView>
  </sheetViews>
  <sheetFormatPr defaultRowHeight="13.5"/>
  <cols>
    <col min="5" max="5" width="16.5" bestFit="1" customWidth="1"/>
    <col min="7" max="7" width="12.375" customWidth="1"/>
    <col min="8" max="8" width="9.75" bestFit="1" customWidth="1"/>
    <col min="10" max="10" width="9" customWidth="1"/>
  </cols>
  <sheetData>
    <row r="1" spans="2:10">
      <c r="B1" t="s">
        <v>284</v>
      </c>
    </row>
    <row r="2" spans="2:10">
      <c r="B2" t="s">
        <v>289</v>
      </c>
      <c r="C2">
        <v>2015</v>
      </c>
      <c r="E2" s="660">
        <f>ROUND('1) Total'!$AZ$14*10^2,-2 )</f>
        <v>132100</v>
      </c>
    </row>
    <row r="3" spans="2:10">
      <c r="B3" t="s">
        <v>277</v>
      </c>
      <c r="C3">
        <v>1990</v>
      </c>
      <c r="E3" s="660">
        <f>ROUND('4) CO2-Share-1990'!$D$13/10,-1)</f>
        <v>115600</v>
      </c>
      <c r="H3" s="658"/>
      <c r="I3" s="657"/>
    </row>
    <row r="4" spans="2:10">
      <c r="C4">
        <v>2005</v>
      </c>
      <c r="E4" s="660">
        <f>ROUND('5) CO2-Share-2005'!$D$13/10, -2)</f>
        <v>130600</v>
      </c>
    </row>
    <row r="5" spans="2:10">
      <c r="C5">
        <v>2013</v>
      </c>
      <c r="E5" s="660">
        <f>ROUND('6) CO2-Share-2013'!$D$13/10, -2)</f>
        <v>131200</v>
      </c>
    </row>
    <row r="6" spans="2:10">
      <c r="C6">
        <v>2015</v>
      </c>
      <c r="E6" s="660">
        <f>ROUND('7) CO2-Share-2015'!$D$13/10,-2)</f>
        <v>122300</v>
      </c>
    </row>
    <row r="7" spans="2:10">
      <c r="B7" t="s">
        <v>278</v>
      </c>
      <c r="C7">
        <v>2015</v>
      </c>
      <c r="E7" s="661">
        <f>ROUND('8) CH4'!$AZ$11/10, -1)</f>
        <v>3120</v>
      </c>
    </row>
    <row r="8" spans="2:10">
      <c r="B8" t="s">
        <v>279</v>
      </c>
      <c r="C8">
        <v>2015</v>
      </c>
      <c r="E8" s="661">
        <f>ROUND('9) N2O'!$AZ$10/10, -1)</f>
        <v>2090</v>
      </c>
    </row>
    <row r="9" spans="2:10">
      <c r="B9" t="s">
        <v>280</v>
      </c>
      <c r="C9">
        <v>2015</v>
      </c>
      <c r="D9" t="s">
        <v>287</v>
      </c>
      <c r="E9" s="661">
        <f>ROUND('10) F-gas'!$AZ$6/10, -1)</f>
        <v>3940</v>
      </c>
      <c r="F9" s="656"/>
      <c r="G9" s="655" t="s">
        <v>285</v>
      </c>
      <c r="H9" t="s">
        <v>286</v>
      </c>
      <c r="I9" t="s">
        <v>288</v>
      </c>
      <c r="J9" t="str">
        <f>CONCATENATE(G9,C9,H9,"(",D9,I9)</f>
        <v>HFCs 排出量2015年速報値(平成27年速報値）</v>
      </c>
    </row>
    <row r="10" spans="2:10">
      <c r="B10" t="s">
        <v>281</v>
      </c>
      <c r="C10">
        <v>2015</v>
      </c>
      <c r="E10" s="661">
        <f>ROUND('10) F-gas'!$AZ$16/10, -1)</f>
        <v>330</v>
      </c>
    </row>
    <row r="11" spans="2:10">
      <c r="B11" t="s">
        <v>282</v>
      </c>
      <c r="C11">
        <v>2015</v>
      </c>
      <c r="E11" s="661">
        <f>ROUND('10) F-gas'!$AZ$21/10, -1)</f>
        <v>210</v>
      </c>
    </row>
    <row r="12" spans="2:10">
      <c r="B12" t="s">
        <v>283</v>
      </c>
      <c r="C12">
        <v>2015</v>
      </c>
      <c r="E12" s="661">
        <f>ROUND('10) F-gas'!$AZ$27/10, -1)</f>
        <v>60</v>
      </c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C14" sqref="C14"/>
    </sheetView>
  </sheetViews>
  <sheetFormatPr defaultRowHeight="13.5"/>
  <cols>
    <col min="1" max="1" width="9" style="294"/>
    <col min="2" max="2" width="8.125" style="294" customWidth="1"/>
    <col min="3" max="3" width="18.75" style="294" customWidth="1"/>
    <col min="4" max="4" width="8.75" style="294" customWidth="1"/>
    <col min="5" max="5" width="9" style="294"/>
    <col min="6" max="6" width="11.625" style="294" customWidth="1"/>
    <col min="7" max="16384" width="9" style="294"/>
  </cols>
  <sheetData>
    <row r="1" spans="1:7" ht="18.75">
      <c r="A1" s="293" t="s">
        <v>98</v>
      </c>
    </row>
    <row r="3" spans="1:7">
      <c r="B3" s="294" t="s">
        <v>95</v>
      </c>
    </row>
    <row r="4" spans="1:7" ht="16.5" customHeight="1">
      <c r="B4" s="503" t="s">
        <v>91</v>
      </c>
      <c r="C4" s="504" t="s">
        <v>62</v>
      </c>
      <c r="D4" s="502" t="s">
        <v>158</v>
      </c>
      <c r="E4" s="502" t="s">
        <v>63</v>
      </c>
      <c r="F4" s="502" t="s">
        <v>159</v>
      </c>
    </row>
    <row r="5" spans="1:7" ht="16.5" customHeight="1">
      <c r="B5" s="503" t="s">
        <v>92</v>
      </c>
      <c r="C5" s="504" t="s">
        <v>64</v>
      </c>
      <c r="D5" s="502" t="s">
        <v>160</v>
      </c>
      <c r="E5" s="502" t="s">
        <v>65</v>
      </c>
      <c r="F5" s="502" t="s">
        <v>161</v>
      </c>
    </row>
    <row r="6" spans="1:7" ht="16.5" customHeight="1">
      <c r="B6" s="503" t="s">
        <v>93</v>
      </c>
      <c r="C6" s="504" t="s">
        <v>66</v>
      </c>
      <c r="D6" s="502" t="s">
        <v>162</v>
      </c>
      <c r="E6" s="502" t="s">
        <v>67</v>
      </c>
      <c r="F6" s="502" t="s">
        <v>163</v>
      </c>
    </row>
    <row r="7" spans="1:7" ht="16.5" customHeight="1">
      <c r="B7" s="503" t="s">
        <v>94</v>
      </c>
      <c r="C7" s="504" t="s">
        <v>68</v>
      </c>
      <c r="D7" s="502" t="s">
        <v>164</v>
      </c>
      <c r="E7" s="502" t="s">
        <v>69</v>
      </c>
      <c r="F7" s="502" t="s">
        <v>69</v>
      </c>
    </row>
    <row r="8" spans="1:7" ht="16.5" customHeight="1">
      <c r="B8" s="503" t="s">
        <v>70</v>
      </c>
      <c r="C8" s="505" t="s">
        <v>70</v>
      </c>
      <c r="D8" s="502" t="s">
        <v>70</v>
      </c>
      <c r="E8" s="502" t="s">
        <v>69</v>
      </c>
      <c r="F8" s="502" t="s">
        <v>69</v>
      </c>
    </row>
    <row r="11" spans="1:7" ht="14.25">
      <c r="B11" s="316" t="s">
        <v>176</v>
      </c>
    </row>
    <row r="12" spans="1:7" ht="16.5" customHeight="1">
      <c r="B12" s="506" t="s">
        <v>165</v>
      </c>
      <c r="C12" s="310">
        <v>1</v>
      </c>
      <c r="D12" s="507"/>
      <c r="E12" s="507"/>
      <c r="F12" s="507"/>
      <c r="G12" s="507"/>
    </row>
    <row r="13" spans="1:7" ht="16.5" customHeight="1">
      <c r="B13" s="506" t="s">
        <v>166</v>
      </c>
      <c r="C13" s="310">
        <v>25</v>
      </c>
      <c r="D13" s="507"/>
      <c r="E13" s="507"/>
      <c r="F13" s="507"/>
      <c r="G13" s="507"/>
    </row>
    <row r="14" spans="1:7" ht="16.5" customHeight="1">
      <c r="B14" s="506" t="s">
        <v>167</v>
      </c>
      <c r="C14" s="310">
        <v>298</v>
      </c>
      <c r="D14" s="507"/>
      <c r="E14" s="507"/>
      <c r="F14" s="507"/>
      <c r="G14" s="507"/>
    </row>
    <row r="15" spans="1:7" ht="16.5" customHeight="1">
      <c r="B15" s="506" t="s">
        <v>117</v>
      </c>
      <c r="C15" s="311" t="s">
        <v>168</v>
      </c>
      <c r="D15" s="507"/>
      <c r="E15" s="507"/>
      <c r="F15" s="507"/>
      <c r="G15" s="507"/>
    </row>
    <row r="16" spans="1:7" ht="16.5" customHeight="1">
      <c r="B16" s="506" t="s">
        <v>118</v>
      </c>
      <c r="C16" s="312" t="s">
        <v>169</v>
      </c>
      <c r="D16" s="507"/>
      <c r="E16" s="507"/>
      <c r="F16" s="507"/>
      <c r="G16" s="507"/>
    </row>
    <row r="17" spans="2:7" ht="16.5" customHeight="1">
      <c r="B17" s="506" t="s">
        <v>170</v>
      </c>
      <c r="C17" s="313">
        <v>22800</v>
      </c>
      <c r="D17" s="507"/>
      <c r="E17" s="507"/>
      <c r="F17" s="507"/>
      <c r="G17" s="507"/>
    </row>
    <row r="18" spans="2:7" ht="18.75">
      <c r="B18" s="506" t="s">
        <v>171</v>
      </c>
      <c r="C18" s="313">
        <v>17200</v>
      </c>
      <c r="D18" s="315"/>
      <c r="E18" s="507"/>
      <c r="F18" s="507"/>
      <c r="G18" s="507"/>
    </row>
    <row r="19" spans="2:7" ht="14.25">
      <c r="B19" s="314" t="s">
        <v>172</v>
      </c>
      <c r="C19" s="314"/>
      <c r="D19" s="314"/>
      <c r="E19" s="507"/>
      <c r="F19" s="507"/>
      <c r="G19" s="507"/>
    </row>
    <row r="20" spans="2:7" ht="14.25">
      <c r="B20" s="507"/>
      <c r="C20" s="507"/>
      <c r="D20" s="507"/>
      <c r="E20" s="507"/>
      <c r="F20" s="507"/>
      <c r="G20" s="507"/>
    </row>
    <row r="21" spans="2:7" ht="14.25">
      <c r="B21" s="508" t="s">
        <v>173</v>
      </c>
      <c r="C21" s="507"/>
      <c r="D21" s="507"/>
      <c r="E21" s="507"/>
      <c r="F21" s="507"/>
      <c r="G21" s="507"/>
    </row>
    <row r="22" spans="2:7" ht="16.5" customHeight="1">
      <c r="B22" s="507" t="s">
        <v>174</v>
      </c>
      <c r="C22" s="507"/>
      <c r="D22" s="507"/>
      <c r="E22" s="507"/>
      <c r="F22" s="507"/>
      <c r="G22" s="507"/>
    </row>
    <row r="23" spans="2:7" ht="16.5" customHeight="1">
      <c r="B23" s="314" t="s">
        <v>175</v>
      </c>
      <c r="C23" s="507"/>
      <c r="D23" s="507"/>
      <c r="E23" s="507"/>
      <c r="F23" s="507"/>
      <c r="G23" s="507"/>
    </row>
    <row r="24" spans="2:7" ht="16.5" customHeight="1">
      <c r="B24" s="507" t="s">
        <v>260</v>
      </c>
    </row>
    <row r="25" spans="2:7">
      <c r="B25" s="295"/>
    </row>
    <row r="26" spans="2:7">
      <c r="B26" s="295"/>
    </row>
  </sheetData>
  <phoneticPr fontId="9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zoomScale="70" zoomScaleNormal="70" zoomScaleSheetLayoutView="70" workbookViewId="0">
      <pane xSplit="26" ySplit="4" topLeftCell="AA74" activePane="bottomRight" state="frozen"/>
      <selection pane="topRight" activeCell="AA1" sqref="AA1"/>
      <selection pane="bottomLeft" activeCell="A6" sqref="A6"/>
      <selection pane="bottomRight" activeCell="BO121" sqref="BO121"/>
    </sheetView>
  </sheetViews>
  <sheetFormatPr defaultRowHeight="14.25"/>
  <cols>
    <col min="1" max="1" width="1.625" style="11" customWidth="1"/>
    <col min="2" max="19" width="1.625" style="11" hidden="1" customWidth="1"/>
    <col min="20" max="22" width="10.375" style="1" hidden="1" customWidth="1"/>
    <col min="23" max="23" width="4.625" style="1" customWidth="1"/>
    <col min="24" max="24" width="26.75" style="1" customWidth="1"/>
    <col min="25" max="25" width="11.875" style="16" customWidth="1"/>
    <col min="26" max="26" width="11" style="16" customWidth="1"/>
    <col min="27" max="50" width="9.625" style="11" customWidth="1"/>
    <col min="51" max="51" width="9.25" style="11" customWidth="1"/>
    <col min="52" max="52" width="13.125" style="11" customWidth="1"/>
    <col min="53" max="56" width="8.625" style="11" hidden="1" customWidth="1"/>
    <col min="57" max="57" width="13" style="11" hidden="1" customWidth="1"/>
    <col min="58" max="59" width="8.625" style="11" customWidth="1"/>
    <col min="60" max="60" width="14" style="11" bestFit="1" customWidth="1"/>
    <col min="61" max="61" width="7.5" style="11" customWidth="1"/>
    <col min="62" max="66" width="9" style="11"/>
    <col min="67" max="78" width="13.75" style="11" bestFit="1" customWidth="1"/>
    <col min="79" max="79" width="13.375" style="11" bestFit="1" customWidth="1"/>
    <col min="80" max="16384" width="9" style="11"/>
  </cols>
  <sheetData>
    <row r="1" spans="1:61" s="1" customFormat="1" ht="30" customHeight="1">
      <c r="A1" s="272" t="s">
        <v>101</v>
      </c>
      <c r="W1" s="272"/>
      <c r="X1" s="272"/>
      <c r="Y1" s="2"/>
      <c r="Z1" s="2"/>
    </row>
    <row r="2" spans="1:61" s="1" customFormat="1">
      <c r="Y2" s="2"/>
      <c r="Z2" s="2"/>
    </row>
    <row r="3" spans="1:61" s="274" customFormat="1" ht="18.75" customHeight="1" thickBot="1">
      <c r="W3" s="284" t="s">
        <v>96</v>
      </c>
      <c r="X3" s="284"/>
      <c r="Y3" s="283"/>
      <c r="Z3" s="283"/>
      <c r="AL3" s="285"/>
      <c r="AM3" s="286"/>
      <c r="AN3" s="287"/>
      <c r="AP3" s="288"/>
      <c r="AQ3" s="288"/>
      <c r="AR3" s="287"/>
      <c r="AU3" s="287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</row>
    <row r="4" spans="1:61" s="1" customFormat="1" ht="39.950000000000003" customHeight="1">
      <c r="T4" s="3" t="s">
        <v>51</v>
      </c>
      <c r="U4" s="526"/>
      <c r="V4" s="526"/>
      <c r="W4" s="429"/>
      <c r="X4" s="430"/>
      <c r="Y4" s="224" t="s">
        <v>8</v>
      </c>
      <c r="Z4" s="225"/>
      <c r="AA4" s="226">
        <v>1990</v>
      </c>
      <c r="AB4" s="226">
        <v>1991</v>
      </c>
      <c r="AC4" s="226">
        <v>1992</v>
      </c>
      <c r="AD4" s="226">
        <v>1993</v>
      </c>
      <c r="AE4" s="226">
        <v>1994</v>
      </c>
      <c r="AF4" s="226">
        <v>1995</v>
      </c>
      <c r="AG4" s="226">
        <v>1996</v>
      </c>
      <c r="AH4" s="226">
        <v>1997</v>
      </c>
      <c r="AI4" s="226">
        <v>1998</v>
      </c>
      <c r="AJ4" s="227">
        <v>1999</v>
      </c>
      <c r="AK4" s="227">
        <v>2000</v>
      </c>
      <c r="AL4" s="227">
        <f t="shared" ref="AL4:AR4" si="0">AK4+1</f>
        <v>2001</v>
      </c>
      <c r="AM4" s="227">
        <f t="shared" si="0"/>
        <v>2002</v>
      </c>
      <c r="AN4" s="226">
        <f t="shared" si="0"/>
        <v>2003</v>
      </c>
      <c r="AO4" s="226">
        <f t="shared" si="0"/>
        <v>2004</v>
      </c>
      <c r="AP4" s="228">
        <f t="shared" si="0"/>
        <v>2005</v>
      </c>
      <c r="AQ4" s="226">
        <f t="shared" si="0"/>
        <v>2006</v>
      </c>
      <c r="AR4" s="226">
        <f t="shared" si="0"/>
        <v>2007</v>
      </c>
      <c r="AS4" s="235">
        <v>2008</v>
      </c>
      <c r="AT4" s="235">
        <v>2009</v>
      </c>
      <c r="AU4" s="235">
        <v>2010</v>
      </c>
      <c r="AV4" s="245">
        <v>2011</v>
      </c>
      <c r="AW4" s="245">
        <v>2012</v>
      </c>
      <c r="AX4" s="235">
        <v>2013</v>
      </c>
      <c r="AY4" s="235">
        <v>2014</v>
      </c>
      <c r="AZ4" s="326" t="s">
        <v>111</v>
      </c>
      <c r="BA4" s="236" t="s">
        <v>112</v>
      </c>
      <c r="BB4" s="236" t="s">
        <v>113</v>
      </c>
      <c r="BC4" s="236" t="s">
        <v>114</v>
      </c>
      <c r="BD4" s="236" t="s">
        <v>115</v>
      </c>
      <c r="BE4" s="236" t="s">
        <v>116</v>
      </c>
      <c r="BF4" s="7"/>
      <c r="BG4" s="7"/>
      <c r="BH4" s="7"/>
      <c r="BI4" s="7"/>
    </row>
    <row r="5" spans="1:61" ht="39.950000000000003" customHeight="1">
      <c r="T5" s="8" t="s">
        <v>52</v>
      </c>
      <c r="U5" s="527"/>
      <c r="V5" s="527"/>
      <c r="W5" s="431" t="s">
        <v>41</v>
      </c>
      <c r="X5" s="421"/>
      <c r="Y5" s="93">
        <v>1</v>
      </c>
      <c r="Z5" s="165"/>
      <c r="AA5" s="154">
        <v>1155.9964874226791</v>
      </c>
      <c r="AB5" s="154">
        <v>1164.477213291314</v>
      </c>
      <c r="AC5" s="154">
        <v>1174.6218735913437</v>
      </c>
      <c r="AD5" s="154">
        <v>1167.7175856326937</v>
      </c>
      <c r="AE5" s="154">
        <v>1228.9395587923661</v>
      </c>
      <c r="AF5" s="154">
        <v>1242.4968894759761</v>
      </c>
      <c r="AG5" s="154">
        <v>1255.2670650801763</v>
      </c>
      <c r="AH5" s="154">
        <v>1253.0601741814141</v>
      </c>
      <c r="AI5" s="154">
        <v>1218.2606291473448</v>
      </c>
      <c r="AJ5" s="154">
        <v>1253.0850146682535</v>
      </c>
      <c r="AK5" s="154">
        <v>1274.3008966036184</v>
      </c>
      <c r="AL5" s="154">
        <v>1257.3874217918446</v>
      </c>
      <c r="AM5" s="154">
        <v>1294.4020582734508</v>
      </c>
      <c r="AN5" s="154">
        <v>1299.4705657048069</v>
      </c>
      <c r="AO5" s="154">
        <v>1298.4370242319922</v>
      </c>
      <c r="AP5" s="154">
        <v>1305.9419611653141</v>
      </c>
      <c r="AQ5" s="154">
        <v>1285.1810913761644</v>
      </c>
      <c r="AR5" s="154">
        <v>1319.802260565076</v>
      </c>
      <c r="AS5" s="154">
        <v>1235.5026604326888</v>
      </c>
      <c r="AT5" s="154">
        <v>1162.6676896411823</v>
      </c>
      <c r="AU5" s="154">
        <v>1213.0172361222565</v>
      </c>
      <c r="AV5" s="154">
        <v>1261.8657340300983</v>
      </c>
      <c r="AW5" s="509">
        <v>1296.2626760807764</v>
      </c>
      <c r="AX5" s="154">
        <v>1311.6285938153042</v>
      </c>
      <c r="AY5" s="154">
        <v>1266.4503063899294</v>
      </c>
      <c r="AZ5" s="547">
        <v>1223.4009404644617</v>
      </c>
      <c r="BA5" s="154" t="e">
        <f>#REF!/1000</f>
        <v>#REF!</v>
      </c>
      <c r="BB5" s="154" t="e">
        <f>#REF!/1000</f>
        <v>#REF!</v>
      </c>
      <c r="BC5" s="154" t="e">
        <f>#REF!/1000</f>
        <v>#REF!</v>
      </c>
      <c r="BD5" s="154" t="e">
        <f>#REF!/1000</f>
        <v>#REF!</v>
      </c>
      <c r="BE5" s="547" t="e">
        <f>#REF!/1000</f>
        <v>#REF!</v>
      </c>
      <c r="BF5" s="10"/>
      <c r="BG5" s="164"/>
      <c r="BH5" s="10"/>
      <c r="BI5" s="10"/>
    </row>
    <row r="6" spans="1:61" ht="39.950000000000003" customHeight="1">
      <c r="T6" s="8"/>
      <c r="U6" s="317"/>
      <c r="V6" s="317"/>
      <c r="W6" s="433"/>
      <c r="X6" s="426" t="s">
        <v>145</v>
      </c>
      <c r="Y6" s="319">
        <v>1</v>
      </c>
      <c r="Z6" s="165"/>
      <c r="AA6" s="154">
        <v>1066.8439067289078</v>
      </c>
      <c r="AB6" s="154">
        <v>1074.0413040417375</v>
      </c>
      <c r="AC6" s="154">
        <v>1082.4665023980647</v>
      </c>
      <c r="AD6" s="154">
        <v>1077.8291288808055</v>
      </c>
      <c r="AE6" s="154">
        <v>1134.1903728371162</v>
      </c>
      <c r="AF6" s="154">
        <v>1146.6515420578964</v>
      </c>
      <c r="AG6" s="154">
        <v>1158.3742445240523</v>
      </c>
      <c r="AH6" s="154">
        <v>1157.1710074931036</v>
      </c>
      <c r="AI6" s="154">
        <v>1128.1131379557562</v>
      </c>
      <c r="AJ6" s="154">
        <v>1162.8359179256331</v>
      </c>
      <c r="AK6" s="154">
        <v>1182.090864841362</v>
      </c>
      <c r="AL6" s="154">
        <v>1166.9981409992843</v>
      </c>
      <c r="AM6" s="154">
        <v>1206.5081944683475</v>
      </c>
      <c r="AN6" s="154">
        <v>1211.6293088795289</v>
      </c>
      <c r="AO6" s="154">
        <v>1211.6160919220599</v>
      </c>
      <c r="AP6" s="154">
        <v>1219.0191869170546</v>
      </c>
      <c r="AQ6" s="154">
        <v>1199.9203335569189</v>
      </c>
      <c r="AR6" s="154">
        <v>1234.5997143775273</v>
      </c>
      <c r="AS6" s="154">
        <v>1153.2485008776989</v>
      </c>
      <c r="AT6" s="154">
        <v>1089.9935575030358</v>
      </c>
      <c r="AU6" s="154">
        <v>1138.7583317057909</v>
      </c>
      <c r="AV6" s="154">
        <v>1188.3623614179542</v>
      </c>
      <c r="AW6" s="509">
        <v>1220.7458823444163</v>
      </c>
      <c r="AX6" s="154">
        <v>1235.0357796266524</v>
      </c>
      <c r="AY6" s="154">
        <v>1190.3004898895983</v>
      </c>
      <c r="AZ6" s="547">
        <v>1148.4177499108882</v>
      </c>
      <c r="BA6" s="154"/>
      <c r="BB6" s="154"/>
      <c r="BC6" s="154"/>
      <c r="BD6" s="154"/>
      <c r="BE6" s="547" t="e">
        <f>#REF!/1000</f>
        <v>#REF!</v>
      </c>
      <c r="BF6" s="10"/>
      <c r="BG6" s="164"/>
      <c r="BH6" s="10"/>
      <c r="BI6" s="10"/>
    </row>
    <row r="7" spans="1:61" ht="39.950000000000003" customHeight="1">
      <c r="T7" s="8"/>
      <c r="U7" s="528"/>
      <c r="V7" s="528"/>
      <c r="W7" s="432"/>
      <c r="X7" s="426" t="s">
        <v>146</v>
      </c>
      <c r="Y7" s="319">
        <v>1</v>
      </c>
      <c r="Z7" s="165"/>
      <c r="AA7" s="154">
        <v>89.152580693771441</v>
      </c>
      <c r="AB7" s="154">
        <v>90.435909249576625</v>
      </c>
      <c r="AC7" s="154">
        <v>92.155371193279095</v>
      </c>
      <c r="AD7" s="154">
        <v>89.888456751888199</v>
      </c>
      <c r="AE7" s="154">
        <v>94.749185955249928</v>
      </c>
      <c r="AF7" s="154">
        <v>95.845347418079669</v>
      </c>
      <c r="AG7" s="154">
        <v>96.892820556123979</v>
      </c>
      <c r="AH7" s="154">
        <v>95.889166688310354</v>
      </c>
      <c r="AI7" s="154">
        <v>90.147491191588657</v>
      </c>
      <c r="AJ7" s="154">
        <v>90.249096742620537</v>
      </c>
      <c r="AK7" s="154">
        <v>92.210031762256605</v>
      </c>
      <c r="AL7" s="154">
        <v>90.3892807925602</v>
      </c>
      <c r="AM7" s="154">
        <v>87.893863805103209</v>
      </c>
      <c r="AN7" s="154">
        <v>87.841256825277966</v>
      </c>
      <c r="AO7" s="154">
        <v>86.82093230993199</v>
      </c>
      <c r="AP7" s="154">
        <v>86.922774248259387</v>
      </c>
      <c r="AQ7" s="154">
        <v>85.260757819245782</v>
      </c>
      <c r="AR7" s="154">
        <v>85.202546187548663</v>
      </c>
      <c r="AS7" s="154">
        <v>82.254159554990011</v>
      </c>
      <c r="AT7" s="154">
        <v>72.674132138146462</v>
      </c>
      <c r="AU7" s="154">
        <v>74.258904416465469</v>
      </c>
      <c r="AV7" s="154">
        <v>73.503372612144048</v>
      </c>
      <c r="AW7" s="509">
        <v>75.516793736360071</v>
      </c>
      <c r="AX7" s="154">
        <v>76.592814188651744</v>
      </c>
      <c r="AY7" s="154">
        <v>76.149816500331056</v>
      </c>
      <c r="AZ7" s="547">
        <v>74.98319055357311</v>
      </c>
      <c r="BA7" s="154"/>
      <c r="BB7" s="154"/>
      <c r="BC7" s="154"/>
      <c r="BD7" s="154"/>
      <c r="BE7" s="547" t="e">
        <f>SUM(#REF!)/1000</f>
        <v>#REF!</v>
      </c>
      <c r="BG7" s="613" t="s">
        <v>265</v>
      </c>
      <c r="BH7" s="10"/>
      <c r="BI7" s="10"/>
    </row>
    <row r="8" spans="1:61" ht="39.950000000000003" customHeight="1">
      <c r="T8" s="8" t="s">
        <v>10</v>
      </c>
      <c r="U8" s="8"/>
      <c r="V8" s="8"/>
      <c r="W8" s="92" t="s">
        <v>53</v>
      </c>
      <c r="X8" s="421"/>
      <c r="Y8" s="319">
        <v>25</v>
      </c>
      <c r="Z8" s="166"/>
      <c r="AA8" s="154">
        <v>44.059335655578849</v>
      </c>
      <c r="AB8" s="154">
        <v>42.820816969596677</v>
      </c>
      <c r="AC8" s="154">
        <v>43.64357999123667</v>
      </c>
      <c r="AD8" s="154">
        <v>39.554941475345139</v>
      </c>
      <c r="AE8" s="154">
        <v>42.947134591201895</v>
      </c>
      <c r="AF8" s="154">
        <v>41.47515616471884</v>
      </c>
      <c r="AG8" s="154">
        <v>40.249471512519378</v>
      </c>
      <c r="AH8" s="154">
        <v>39.523939126746555</v>
      </c>
      <c r="AI8" s="154">
        <v>37.667232518772785</v>
      </c>
      <c r="AJ8" s="154">
        <v>37.529814592719859</v>
      </c>
      <c r="AK8" s="154">
        <v>37.50943374337735</v>
      </c>
      <c r="AL8" s="154">
        <v>36.448122891179011</v>
      </c>
      <c r="AM8" s="154">
        <v>35.774184176757537</v>
      </c>
      <c r="AN8" s="154">
        <v>34.303728158350189</v>
      </c>
      <c r="AO8" s="154">
        <v>35.326141340031043</v>
      </c>
      <c r="AP8" s="154">
        <v>35.117701632252214</v>
      </c>
      <c r="AQ8" s="154">
        <v>34.605088716054723</v>
      </c>
      <c r="AR8" s="154">
        <v>34.829768573654327</v>
      </c>
      <c r="AS8" s="154">
        <v>34.570883748717634</v>
      </c>
      <c r="AT8" s="154">
        <v>33.662178073888981</v>
      </c>
      <c r="AU8" s="154">
        <v>34.72433057604043</v>
      </c>
      <c r="AV8" s="154">
        <v>33.715060369747619</v>
      </c>
      <c r="AW8" s="509">
        <v>32.862177434159321</v>
      </c>
      <c r="AX8" s="509">
        <v>32.557523042511193</v>
      </c>
      <c r="AY8" s="154">
        <v>31.942513773441693</v>
      </c>
      <c r="AZ8" s="547">
        <v>31.168514529319971</v>
      </c>
      <c r="BA8" s="154" t="e">
        <f>#REF!/1000</f>
        <v>#REF!</v>
      </c>
      <c r="BB8" s="154" t="e">
        <f>#REF!/1000</f>
        <v>#REF!</v>
      </c>
      <c r="BC8" s="154" t="e">
        <f>#REF!/1000</f>
        <v>#REF!</v>
      </c>
      <c r="BD8" s="154" t="e">
        <f>#REF!/1000</f>
        <v>#REF!</v>
      </c>
      <c r="BE8" s="547" t="e">
        <f>#REF!/1000</f>
        <v>#REF!</v>
      </c>
      <c r="BF8" s="10"/>
      <c r="BG8" s="164"/>
      <c r="BH8" s="10"/>
      <c r="BI8" s="10"/>
    </row>
    <row r="9" spans="1:61" ht="39.950000000000003" customHeight="1">
      <c r="T9" s="8" t="s">
        <v>12</v>
      </c>
      <c r="U9" s="8"/>
      <c r="V9" s="8"/>
      <c r="W9" s="92" t="s">
        <v>42</v>
      </c>
      <c r="X9" s="421"/>
      <c r="Y9" s="319">
        <v>298</v>
      </c>
      <c r="Z9" s="166"/>
      <c r="AA9" s="154">
        <v>30.812405819247587</v>
      </c>
      <c r="AB9" s="154">
        <v>30.511376867871171</v>
      </c>
      <c r="AC9" s="154">
        <v>30.649101793735515</v>
      </c>
      <c r="AD9" s="154">
        <v>30.541591781676019</v>
      </c>
      <c r="AE9" s="154">
        <v>31.848679476135246</v>
      </c>
      <c r="AF9" s="154">
        <v>32.150303518909709</v>
      </c>
      <c r="AG9" s="154">
        <v>33.269565304791705</v>
      </c>
      <c r="AH9" s="154">
        <v>34.066595948959666</v>
      </c>
      <c r="AI9" s="154">
        <v>32.50913575960432</v>
      </c>
      <c r="AJ9" s="154">
        <v>26.427525761738501</v>
      </c>
      <c r="AK9" s="154">
        <v>28.999207062841016</v>
      </c>
      <c r="AL9" s="154">
        <v>25.481026929007289</v>
      </c>
      <c r="AM9" s="154">
        <v>25.017413328268944</v>
      </c>
      <c r="AN9" s="154">
        <v>24.863108261397336</v>
      </c>
      <c r="AO9" s="154">
        <v>24.896027159059869</v>
      </c>
      <c r="AP9" s="154">
        <v>24.517024556702406</v>
      </c>
      <c r="AQ9" s="154">
        <v>24.54068459207075</v>
      </c>
      <c r="AR9" s="154">
        <v>23.975764352066093</v>
      </c>
      <c r="AS9" s="154">
        <v>23.093145033406628</v>
      </c>
      <c r="AT9" s="154">
        <v>22.627855108520489</v>
      </c>
      <c r="AU9" s="154">
        <v>22.308986924307881</v>
      </c>
      <c r="AV9" s="154">
        <v>21.846329192034275</v>
      </c>
      <c r="AW9" s="509">
        <v>21.477721038486159</v>
      </c>
      <c r="AX9" s="154">
        <v>21.532978390762242</v>
      </c>
      <c r="AY9" s="154">
        <v>21.098417084492933</v>
      </c>
      <c r="AZ9" s="547">
        <v>20.914494580161083</v>
      </c>
      <c r="BA9" s="154" t="e">
        <f>#REF!/1000</f>
        <v>#REF!</v>
      </c>
      <c r="BB9" s="154" t="e">
        <f>#REF!/1000</f>
        <v>#REF!</v>
      </c>
      <c r="BC9" s="154" t="e">
        <f>#REF!/1000</f>
        <v>#REF!</v>
      </c>
      <c r="BD9" s="154" t="e">
        <f>#REF!/1000</f>
        <v>#REF!</v>
      </c>
      <c r="BE9" s="547" t="e">
        <f>#REF!/1000</f>
        <v>#REF!</v>
      </c>
      <c r="BF9" s="10"/>
      <c r="BG9" s="164"/>
      <c r="BH9" s="164"/>
      <c r="BI9" s="10"/>
    </row>
    <row r="10" spans="1:61" ht="39.950000000000003" customHeight="1">
      <c r="T10" s="12" t="s">
        <v>14</v>
      </c>
      <c r="U10" s="529"/>
      <c r="V10" s="529"/>
      <c r="W10" s="428" t="s">
        <v>147</v>
      </c>
      <c r="X10" s="427"/>
      <c r="Y10" s="13" t="s">
        <v>119</v>
      </c>
      <c r="Z10" s="165"/>
      <c r="AA10" s="154">
        <v>15.9323098610065</v>
      </c>
      <c r="AB10" s="154">
        <v>17.349612944863189</v>
      </c>
      <c r="AC10" s="154">
        <v>17.76722403564693</v>
      </c>
      <c r="AD10" s="154">
        <v>18.129158284890007</v>
      </c>
      <c r="AE10" s="154">
        <v>21.051895213035113</v>
      </c>
      <c r="AF10" s="154">
        <v>25.213125254391045</v>
      </c>
      <c r="AG10" s="154">
        <v>24.597864156849216</v>
      </c>
      <c r="AH10" s="154">
        <v>24.436526451397135</v>
      </c>
      <c r="AI10" s="154">
        <v>23.741879420183373</v>
      </c>
      <c r="AJ10" s="154">
        <v>24.368058543524491</v>
      </c>
      <c r="AK10" s="154">
        <v>22.851863687079661</v>
      </c>
      <c r="AL10" s="154">
        <v>19.462338367101939</v>
      </c>
      <c r="AM10" s="154">
        <v>16.236285834572243</v>
      </c>
      <c r="AN10" s="154">
        <v>16.228322231453742</v>
      </c>
      <c r="AO10" s="154">
        <v>12.420512412123925</v>
      </c>
      <c r="AP10" s="154">
        <v>12.781737507538269</v>
      </c>
      <c r="AQ10" s="154">
        <v>14.626957148276901</v>
      </c>
      <c r="AR10" s="154">
        <v>16.707068277920666</v>
      </c>
      <c r="AS10" s="154">
        <v>19.284821797595242</v>
      </c>
      <c r="AT10" s="154">
        <v>20.937109292722468</v>
      </c>
      <c r="AU10" s="154">
        <v>23.304969084226251</v>
      </c>
      <c r="AV10" s="154">
        <v>26.071197027762725</v>
      </c>
      <c r="AW10" s="509">
        <v>29.3536036110239</v>
      </c>
      <c r="AX10" s="154">
        <v>32.092990617395806</v>
      </c>
      <c r="AY10" s="154">
        <v>35.784933991304158</v>
      </c>
      <c r="AZ10" s="547">
        <v>39.433197459399068</v>
      </c>
      <c r="BA10" s="154">
        <v>0</v>
      </c>
      <c r="BB10" s="154">
        <v>0</v>
      </c>
      <c r="BC10" s="154">
        <v>0</v>
      </c>
      <c r="BD10" s="154">
        <v>0</v>
      </c>
      <c r="BE10" s="547">
        <v>0</v>
      </c>
      <c r="BF10" s="10"/>
      <c r="BG10" s="164"/>
      <c r="BH10" s="10"/>
      <c r="BI10" s="10"/>
    </row>
    <row r="11" spans="1:61" ht="39.950000000000003" customHeight="1">
      <c r="T11" s="12" t="s">
        <v>15</v>
      </c>
      <c r="U11" s="529"/>
      <c r="V11" s="529"/>
      <c r="W11" s="428" t="s">
        <v>54</v>
      </c>
      <c r="X11" s="427"/>
      <c r="Y11" s="13" t="s">
        <v>120</v>
      </c>
      <c r="Z11" s="165"/>
      <c r="AA11" s="154">
        <v>6.5392993330603124</v>
      </c>
      <c r="AB11" s="154">
        <v>7.5069220881606293</v>
      </c>
      <c r="AC11" s="154">
        <v>7.6172931076973525</v>
      </c>
      <c r="AD11" s="154">
        <v>10.942797023893531</v>
      </c>
      <c r="AE11" s="154">
        <v>13.443461837094947</v>
      </c>
      <c r="AF11" s="154">
        <v>17.609918599177117</v>
      </c>
      <c r="AG11" s="154">
        <v>18.258177043160494</v>
      </c>
      <c r="AH11" s="154">
        <v>19.984282883097684</v>
      </c>
      <c r="AI11" s="154">
        <v>16.568476128945992</v>
      </c>
      <c r="AJ11" s="154">
        <v>13.118064707488832</v>
      </c>
      <c r="AK11" s="154">
        <v>11.873109881357884</v>
      </c>
      <c r="AL11" s="154">
        <v>9.8784684342627678</v>
      </c>
      <c r="AM11" s="154">
        <v>9.1994397103048353</v>
      </c>
      <c r="AN11" s="154">
        <v>8.8542056268787857</v>
      </c>
      <c r="AO11" s="154">
        <v>9.216640483583598</v>
      </c>
      <c r="AP11" s="154">
        <v>8.6233516588427417</v>
      </c>
      <c r="AQ11" s="154">
        <v>8.9987757459274516</v>
      </c>
      <c r="AR11" s="154">
        <v>7.9168495857216747</v>
      </c>
      <c r="AS11" s="154">
        <v>5.7434047787878875</v>
      </c>
      <c r="AT11" s="154">
        <v>4.0468721450282388</v>
      </c>
      <c r="AU11" s="154">
        <v>4.2495437036642674</v>
      </c>
      <c r="AV11" s="154">
        <v>3.7554464923644928</v>
      </c>
      <c r="AW11" s="509">
        <v>3.4363283067771979</v>
      </c>
      <c r="AX11" s="154">
        <v>3.2800593072681292</v>
      </c>
      <c r="AY11" s="154">
        <v>3.3614253074535889</v>
      </c>
      <c r="AZ11" s="547">
        <v>3.3081046771154901</v>
      </c>
      <c r="BA11" s="154">
        <v>0</v>
      </c>
      <c r="BB11" s="154">
        <v>0</v>
      </c>
      <c r="BC11" s="154">
        <v>0</v>
      </c>
      <c r="BD11" s="154">
        <v>0</v>
      </c>
      <c r="BE11" s="547">
        <v>0</v>
      </c>
      <c r="BF11" s="10"/>
      <c r="BG11" s="164"/>
      <c r="BH11" s="10"/>
      <c r="BI11" s="10"/>
    </row>
    <row r="12" spans="1:61" ht="39.950000000000003" customHeight="1">
      <c r="T12" s="410" t="s">
        <v>17</v>
      </c>
      <c r="U12" s="530"/>
      <c r="V12" s="530"/>
      <c r="W12" s="92" t="s">
        <v>43</v>
      </c>
      <c r="X12" s="421"/>
      <c r="Y12" s="319">
        <v>22800</v>
      </c>
      <c r="Z12" s="165"/>
      <c r="AA12" s="154">
        <v>12.850069876123966</v>
      </c>
      <c r="AB12" s="154">
        <v>14.206042348977288</v>
      </c>
      <c r="AC12" s="154">
        <v>15.635824676234234</v>
      </c>
      <c r="AD12" s="154">
        <v>15.701970570462503</v>
      </c>
      <c r="AE12" s="154">
        <v>15.019955788766001</v>
      </c>
      <c r="AF12" s="154">
        <v>16.447524694550538</v>
      </c>
      <c r="AG12" s="154">
        <v>17.022187764473411</v>
      </c>
      <c r="AH12" s="154">
        <v>14.510540478356033</v>
      </c>
      <c r="AI12" s="154">
        <v>13.224101247799888</v>
      </c>
      <c r="AJ12" s="154">
        <v>9.1766166900014632</v>
      </c>
      <c r="AK12" s="154">
        <v>7.0313589307549007</v>
      </c>
      <c r="AL12" s="154">
        <v>6.0660167800018465</v>
      </c>
      <c r="AM12" s="154">
        <v>5.7354807991064209</v>
      </c>
      <c r="AN12" s="154">
        <v>5.4063108216924833</v>
      </c>
      <c r="AO12" s="154">
        <v>5.2587023289238077</v>
      </c>
      <c r="AP12" s="154">
        <v>5.0530064154062853</v>
      </c>
      <c r="AQ12" s="154">
        <v>5.2289023176758471</v>
      </c>
      <c r="AR12" s="154">
        <v>4.733451609827128</v>
      </c>
      <c r="AS12" s="154">
        <v>4.1771687224711584</v>
      </c>
      <c r="AT12" s="154">
        <v>2.4466334261602305</v>
      </c>
      <c r="AU12" s="154">
        <v>2.4238716471637818</v>
      </c>
      <c r="AV12" s="154">
        <v>2.247642725314186</v>
      </c>
      <c r="AW12" s="509">
        <v>2.2345432822934996</v>
      </c>
      <c r="AX12" s="509">
        <v>2.1018130508240449</v>
      </c>
      <c r="AY12" s="154">
        <v>2.0650671486339109</v>
      </c>
      <c r="AZ12" s="547">
        <v>2.1218561027988936</v>
      </c>
      <c r="BA12" s="154">
        <v>0</v>
      </c>
      <c r="BB12" s="154">
        <v>0</v>
      </c>
      <c r="BC12" s="154">
        <v>0</v>
      </c>
      <c r="BD12" s="154">
        <v>0</v>
      </c>
      <c r="BE12" s="547">
        <v>0</v>
      </c>
      <c r="BF12" s="10"/>
      <c r="BG12" s="164"/>
      <c r="BH12" s="10"/>
      <c r="BI12" s="10"/>
    </row>
    <row r="13" spans="1:61" ht="39.950000000000003" customHeight="1" thickBot="1">
      <c r="T13" s="317" t="s">
        <v>129</v>
      </c>
      <c r="U13" s="317"/>
      <c r="V13" s="317"/>
      <c r="W13" s="320" t="s">
        <v>121</v>
      </c>
      <c r="X13" s="422"/>
      <c r="Y13" s="321">
        <v>17200</v>
      </c>
      <c r="Z13" s="318"/>
      <c r="AA13" s="154">
        <v>3.2888772785813876E-2</v>
      </c>
      <c r="AB13" s="154">
        <v>3.2888772785813876E-2</v>
      </c>
      <c r="AC13" s="154">
        <v>3.2888772785813876E-2</v>
      </c>
      <c r="AD13" s="154">
        <v>4.3851697047751832E-2</v>
      </c>
      <c r="AE13" s="154">
        <v>7.6740469833565708E-2</v>
      </c>
      <c r="AF13" s="154">
        <v>0.20281409884585214</v>
      </c>
      <c r="AG13" s="154">
        <v>0.19427413105106325</v>
      </c>
      <c r="AH13" s="154">
        <v>0.17277935042516238</v>
      </c>
      <c r="AI13" s="154">
        <v>0.17265466808746663</v>
      </c>
      <c r="AJ13" s="154">
        <v>0.28258917107369835</v>
      </c>
      <c r="AK13" s="154">
        <v>0.18601261607893385</v>
      </c>
      <c r="AL13" s="154">
        <v>0.1950529104876621</v>
      </c>
      <c r="AM13" s="154">
        <v>0.27172283306236583</v>
      </c>
      <c r="AN13" s="154">
        <v>0.29913627155908129</v>
      </c>
      <c r="AO13" s="154">
        <v>0.36735833940564011</v>
      </c>
      <c r="AP13" s="154">
        <v>1.2498727115608002</v>
      </c>
      <c r="AQ13" s="154">
        <v>1.0934337439505402</v>
      </c>
      <c r="AR13" s="154">
        <v>1.2101174562836103</v>
      </c>
      <c r="AS13" s="154">
        <v>1.1731596538669968</v>
      </c>
      <c r="AT13" s="154">
        <v>1.1666753975192692</v>
      </c>
      <c r="AU13" s="154">
        <v>1.3694614715489335</v>
      </c>
      <c r="AV13" s="154">
        <v>1.5612999689066398</v>
      </c>
      <c r="AW13" s="509">
        <v>1.255572249382888</v>
      </c>
      <c r="AX13" s="154">
        <v>1.3609573656739451</v>
      </c>
      <c r="AY13" s="154">
        <v>0.83071845856963</v>
      </c>
      <c r="AZ13" s="547">
        <v>0.57103108219650822</v>
      </c>
      <c r="BA13" s="154">
        <v>0</v>
      </c>
      <c r="BB13" s="154">
        <v>0</v>
      </c>
      <c r="BC13" s="154">
        <v>0</v>
      </c>
      <c r="BD13" s="154">
        <v>0</v>
      </c>
      <c r="BE13" s="547">
        <v>0</v>
      </c>
      <c r="BF13" s="10"/>
      <c r="BG13" s="164"/>
      <c r="BH13" s="10"/>
      <c r="BI13" s="10"/>
    </row>
    <row r="14" spans="1:61" ht="39.950000000000003" customHeight="1" thickTop="1" thickBot="1">
      <c r="T14" s="14" t="s">
        <v>55</v>
      </c>
      <c r="U14" s="531"/>
      <c r="V14" s="531"/>
      <c r="W14" s="94" t="s">
        <v>19</v>
      </c>
      <c r="X14" s="423"/>
      <c r="Y14" s="90"/>
      <c r="Z14" s="167"/>
      <c r="AA14" s="91">
        <f>SUM(AA6:AA13)</f>
        <v>1266.2227967404822</v>
      </c>
      <c r="AB14" s="91">
        <f t="shared" ref="AB14:BE14" si="1">SUM(AB6:AB13)</f>
        <v>1276.9048732835686</v>
      </c>
      <c r="AC14" s="91">
        <f t="shared" si="1"/>
        <v>1289.9677859686803</v>
      </c>
      <c r="AD14" s="91">
        <f t="shared" si="1"/>
        <v>1282.6318964660088</v>
      </c>
      <c r="AE14" s="91">
        <f t="shared" si="1"/>
        <v>1353.3274261684328</v>
      </c>
      <c r="AF14" s="91">
        <f t="shared" si="1"/>
        <v>1375.5957318065693</v>
      </c>
      <c r="AG14" s="91">
        <f t="shared" si="1"/>
        <v>1388.8586049930216</v>
      </c>
      <c r="AH14" s="91">
        <f t="shared" si="1"/>
        <v>1385.7548384203963</v>
      </c>
      <c r="AI14" s="91">
        <f t="shared" si="1"/>
        <v>1342.1441088907386</v>
      </c>
      <c r="AJ14" s="91">
        <f t="shared" si="1"/>
        <v>1363.9876841348007</v>
      </c>
      <c r="AK14" s="91">
        <f t="shared" si="1"/>
        <v>1382.7518825251082</v>
      </c>
      <c r="AL14" s="91">
        <f t="shared" si="1"/>
        <v>1354.9184481038849</v>
      </c>
      <c r="AM14" s="91">
        <f t="shared" si="1"/>
        <v>1386.6365849555229</v>
      </c>
      <c r="AN14" s="91">
        <f t="shared" si="1"/>
        <v>1389.4253770761386</v>
      </c>
      <c r="AO14" s="91">
        <f t="shared" si="1"/>
        <v>1385.92240629512</v>
      </c>
      <c r="AP14" s="91">
        <f t="shared" si="1"/>
        <v>1393.2846556476168</v>
      </c>
      <c r="AQ14" s="91">
        <f t="shared" si="1"/>
        <v>1374.2749336401209</v>
      </c>
      <c r="AR14" s="91">
        <f t="shared" si="1"/>
        <v>1409.1752804205494</v>
      </c>
      <c r="AS14" s="91">
        <f t="shared" si="1"/>
        <v>1323.5452441675347</v>
      </c>
      <c r="AT14" s="91">
        <f t="shared" si="1"/>
        <v>1247.5550130850215</v>
      </c>
      <c r="AU14" s="91">
        <f t="shared" si="1"/>
        <v>1301.3983995292081</v>
      </c>
      <c r="AV14" s="91">
        <f t="shared" si="1"/>
        <v>1351.062709806228</v>
      </c>
      <c r="AW14" s="510">
        <f t="shared" si="1"/>
        <v>1386.8826220028991</v>
      </c>
      <c r="AX14" s="91">
        <f t="shared" si="1"/>
        <v>1404.5549155897397</v>
      </c>
      <c r="AY14" s="91">
        <f>SUM(AY6:AY13)</f>
        <v>1361.5333821538254</v>
      </c>
      <c r="AZ14" s="620">
        <f t="shared" si="1"/>
        <v>1320.9181388954523</v>
      </c>
      <c r="BA14" s="91" t="e">
        <f t="shared" si="1"/>
        <v>#REF!</v>
      </c>
      <c r="BB14" s="91" t="e">
        <f t="shared" si="1"/>
        <v>#REF!</v>
      </c>
      <c r="BC14" s="91" t="e">
        <f t="shared" si="1"/>
        <v>#REF!</v>
      </c>
      <c r="BD14" s="91" t="e">
        <f t="shared" si="1"/>
        <v>#REF!</v>
      </c>
      <c r="BE14" s="548" t="e">
        <f t="shared" si="1"/>
        <v>#REF!</v>
      </c>
      <c r="BF14" s="10"/>
      <c r="BG14" s="10"/>
      <c r="BH14" s="10"/>
      <c r="BI14" s="10"/>
    </row>
    <row r="15" spans="1:61" ht="14.25" customHeight="1">
      <c r="T15" s="127"/>
      <c r="U15" s="127"/>
      <c r="V15" s="127"/>
      <c r="W15" s="153" t="s">
        <v>60</v>
      </c>
      <c r="X15" s="153"/>
      <c r="Y15" s="112"/>
      <c r="Z15" s="107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</row>
    <row r="16" spans="1:61" ht="18" customHeight="1">
      <c r="T16" s="127"/>
      <c r="U16" s="127"/>
      <c r="V16" s="127"/>
      <c r="W16" s="153" t="s">
        <v>177</v>
      </c>
      <c r="X16" s="111"/>
      <c r="Y16" s="128"/>
      <c r="Z16" s="107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20:79" ht="15.75">
      <c r="T17" s="11"/>
      <c r="U17" s="127"/>
      <c r="V17" s="25"/>
      <c r="W17" s="567"/>
      <c r="X17" s="11"/>
      <c r="Y17" s="568"/>
      <c r="Z17" s="569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20:79" ht="21.75" customHeight="1" thickBot="1">
      <c r="T18" s="11"/>
      <c r="V18" s="16"/>
      <c r="W18" s="327" t="s">
        <v>235</v>
      </c>
      <c r="X18" s="11"/>
      <c r="AA18" s="570"/>
      <c r="BF18" s="96"/>
      <c r="BH18" s="10"/>
    </row>
    <row r="19" spans="20:79">
      <c r="T19" s="11"/>
      <c r="U19" s="3"/>
      <c r="V19" s="571"/>
      <c r="W19" s="572" t="s">
        <v>236</v>
      </c>
      <c r="X19" s="573"/>
      <c r="Y19" s="571" t="s">
        <v>8</v>
      </c>
      <c r="Z19" s="574"/>
      <c r="AA19" s="4">
        <v>1990</v>
      </c>
      <c r="AB19" s="4">
        <f t="shared" ref="AB19:BE19" si="2">AA19+1</f>
        <v>1991</v>
      </c>
      <c r="AC19" s="4">
        <f t="shared" si="2"/>
        <v>1992</v>
      </c>
      <c r="AD19" s="4">
        <f t="shared" si="2"/>
        <v>1993</v>
      </c>
      <c r="AE19" s="4">
        <f t="shared" si="2"/>
        <v>1994</v>
      </c>
      <c r="AF19" s="4">
        <f t="shared" si="2"/>
        <v>1995</v>
      </c>
      <c r="AG19" s="4">
        <f t="shared" si="2"/>
        <v>1996</v>
      </c>
      <c r="AH19" s="4">
        <f t="shared" si="2"/>
        <v>1997</v>
      </c>
      <c r="AI19" s="4">
        <f t="shared" si="2"/>
        <v>1998</v>
      </c>
      <c r="AJ19" s="5">
        <f t="shared" si="2"/>
        <v>1999</v>
      </c>
      <c r="AK19" s="5">
        <f t="shared" si="2"/>
        <v>2000</v>
      </c>
      <c r="AL19" s="5">
        <f t="shared" si="2"/>
        <v>2001</v>
      </c>
      <c r="AM19" s="5">
        <f t="shared" si="2"/>
        <v>2002</v>
      </c>
      <c r="AN19" s="4">
        <f t="shared" si="2"/>
        <v>2003</v>
      </c>
      <c r="AO19" s="4">
        <f t="shared" si="2"/>
        <v>2004</v>
      </c>
      <c r="AP19" s="4">
        <f t="shared" si="2"/>
        <v>2005</v>
      </c>
      <c r="AQ19" s="4">
        <f t="shared" si="2"/>
        <v>2006</v>
      </c>
      <c r="AR19" s="575">
        <f t="shared" si="2"/>
        <v>2007</v>
      </c>
      <c r="AS19" s="576">
        <f t="shared" si="2"/>
        <v>2008</v>
      </c>
      <c r="AT19" s="4">
        <f t="shared" si="2"/>
        <v>2009</v>
      </c>
      <c r="AU19" s="576">
        <f t="shared" si="2"/>
        <v>2010</v>
      </c>
      <c r="AV19" s="5">
        <f t="shared" si="2"/>
        <v>2011</v>
      </c>
      <c r="AW19" s="4">
        <f t="shared" si="2"/>
        <v>2012</v>
      </c>
      <c r="AX19" s="4">
        <f t="shared" si="2"/>
        <v>2013</v>
      </c>
      <c r="AY19" s="575">
        <f t="shared" si="2"/>
        <v>2014</v>
      </c>
      <c r="AZ19" s="4">
        <f t="shared" si="2"/>
        <v>2015</v>
      </c>
      <c r="BA19" s="4">
        <f t="shared" si="2"/>
        <v>2016</v>
      </c>
      <c r="BB19" s="4">
        <f t="shared" si="2"/>
        <v>2017</v>
      </c>
      <c r="BC19" s="4">
        <f t="shared" si="2"/>
        <v>2018</v>
      </c>
      <c r="BD19" s="5">
        <f t="shared" si="2"/>
        <v>2019</v>
      </c>
      <c r="BE19" s="6">
        <f t="shared" si="2"/>
        <v>2020</v>
      </c>
      <c r="BG19" s="577" t="s">
        <v>237</v>
      </c>
      <c r="BH19" s="578"/>
    </row>
    <row r="20" spans="20:79" ht="18.75">
      <c r="T20" s="11"/>
      <c r="U20" s="8" t="s">
        <v>238</v>
      </c>
      <c r="V20" s="579"/>
      <c r="W20" s="580" t="s">
        <v>239</v>
      </c>
      <c r="X20" s="581"/>
      <c r="Y20" s="579">
        <v>1</v>
      </c>
      <c r="Z20" s="582"/>
      <c r="AA20" s="129">
        <f t="shared" ref="AA20:AX20" si="3">AA5/AA$14</f>
        <v>0.91294872466239885</v>
      </c>
      <c r="AB20" s="129">
        <f t="shared" si="3"/>
        <v>0.91195298698865002</v>
      </c>
      <c r="AC20" s="129">
        <f t="shared" si="3"/>
        <v>0.91058233110005959</v>
      </c>
      <c r="AD20" s="129">
        <f t="shared" si="3"/>
        <v>0.91040741217341115</v>
      </c>
      <c r="AE20" s="129">
        <f t="shared" si="3"/>
        <v>0.90808738153764013</v>
      </c>
      <c r="AF20" s="129">
        <f t="shared" si="3"/>
        <v>0.90324276293312233</v>
      </c>
      <c r="AG20" s="129">
        <f t="shared" si="3"/>
        <v>0.90381199394050882</v>
      </c>
      <c r="AH20" s="129">
        <f t="shared" si="3"/>
        <v>0.90424376624205838</v>
      </c>
      <c r="AI20" s="129">
        <f t="shared" si="3"/>
        <v>0.90769733374921902</v>
      </c>
      <c r="AJ20" s="129">
        <f t="shared" si="3"/>
        <v>0.91869232343040208</v>
      </c>
      <c r="AK20" s="129">
        <f t="shared" si="3"/>
        <v>0.9215687302313107</v>
      </c>
      <c r="AL20" s="129">
        <f t="shared" si="3"/>
        <v>0.92801705043685234</v>
      </c>
      <c r="AM20" s="129">
        <f t="shared" si="3"/>
        <v>0.93348327335166148</v>
      </c>
      <c r="AN20" s="129">
        <f t="shared" si="3"/>
        <v>0.93525754397790706</v>
      </c>
      <c r="AO20" s="129">
        <f t="shared" si="3"/>
        <v>0.9368756997752884</v>
      </c>
      <c r="AP20" s="129">
        <f t="shared" si="3"/>
        <v>0.93731166554640288</v>
      </c>
      <c r="AQ20" s="129">
        <f t="shared" si="3"/>
        <v>0.93517029228789861</v>
      </c>
      <c r="AR20" s="129">
        <f t="shared" si="3"/>
        <v>0.93657778340477194</v>
      </c>
      <c r="AS20" s="129">
        <f t="shared" si="3"/>
        <v>0.93347973246640181</v>
      </c>
      <c r="AT20" s="129">
        <f t="shared" si="3"/>
        <v>0.93195704994689954</v>
      </c>
      <c r="AU20" s="129">
        <f t="shared" si="3"/>
        <v>0.93208754257041948</v>
      </c>
      <c r="AV20" s="129">
        <f t="shared" si="3"/>
        <v>0.93398013642984612</v>
      </c>
      <c r="AW20" s="129">
        <f t="shared" si="3"/>
        <v>0.93465925343324885</v>
      </c>
      <c r="AX20" s="129">
        <f t="shared" si="3"/>
        <v>0.9338393104156999</v>
      </c>
      <c r="AY20" s="129">
        <f>AY5/AY$14</f>
        <v>0.93016471207376272</v>
      </c>
      <c r="AZ20" s="129">
        <f>AZ5/AZ$14</f>
        <v>0.9261746844414338</v>
      </c>
      <c r="BA20" s="129" t="e">
        <f t="shared" ref="BA20:BE27" si="4">BA6/BA$13</f>
        <v>#DIV/0!</v>
      </c>
      <c r="BB20" s="129" t="e">
        <f t="shared" si="4"/>
        <v>#DIV/0!</v>
      </c>
      <c r="BC20" s="129" t="e">
        <f t="shared" si="4"/>
        <v>#DIV/0!</v>
      </c>
      <c r="BD20" s="129" t="e">
        <f t="shared" si="4"/>
        <v>#DIV/0!</v>
      </c>
      <c r="BE20" s="129" t="e">
        <f t="shared" si="4"/>
        <v>#REF!</v>
      </c>
      <c r="BF20" s="7"/>
      <c r="BI20" s="7"/>
    </row>
    <row r="21" spans="20:79" ht="15.75">
      <c r="T21" s="11"/>
      <c r="U21" s="8"/>
      <c r="V21" s="579"/>
      <c r="W21" s="583"/>
      <c r="X21" s="584" t="s">
        <v>145</v>
      </c>
      <c r="Y21" s="579">
        <v>1</v>
      </c>
      <c r="Z21" s="582"/>
      <c r="AA21" s="129">
        <f t="shared" ref="AA21:AY21" si="5">AA6/AA$14</f>
        <v>0.84254043559726088</v>
      </c>
      <c r="AB21" s="129">
        <f t="shared" si="5"/>
        <v>0.84112867490264465</v>
      </c>
      <c r="AC21" s="129">
        <f t="shared" si="5"/>
        <v>0.83914227484774284</v>
      </c>
      <c r="AD21" s="129">
        <f t="shared" si="5"/>
        <v>0.84032615425400747</v>
      </c>
      <c r="AE21" s="129">
        <f t="shared" si="5"/>
        <v>0.83807536218212786</v>
      </c>
      <c r="AF21" s="129">
        <f t="shared" si="5"/>
        <v>0.83356724330047127</v>
      </c>
      <c r="AG21" s="129">
        <f t="shared" si="5"/>
        <v>0.83404764196991288</v>
      </c>
      <c r="AH21" s="129">
        <f t="shared" si="5"/>
        <v>0.83504742354870476</v>
      </c>
      <c r="AI21" s="129">
        <f t="shared" si="5"/>
        <v>0.84053055888918238</v>
      </c>
      <c r="AJ21" s="129">
        <f t="shared" si="5"/>
        <v>0.85252669906857603</v>
      </c>
      <c r="AK21" s="129">
        <f t="shared" si="5"/>
        <v>0.85488284614206445</v>
      </c>
      <c r="AL21" s="129">
        <f t="shared" si="5"/>
        <v>0.86130507901225928</v>
      </c>
      <c r="AM21" s="129">
        <f t="shared" si="5"/>
        <v>0.87009690034036336</v>
      </c>
      <c r="AN21" s="129">
        <f t="shared" si="5"/>
        <v>0.87203625964371123</v>
      </c>
      <c r="AO21" s="129">
        <f t="shared" si="5"/>
        <v>0.87423082736715418</v>
      </c>
      <c r="AP21" s="129">
        <f t="shared" si="5"/>
        <v>0.87492471978056685</v>
      </c>
      <c r="AQ21" s="129">
        <f t="shared" si="5"/>
        <v>0.87312975314089514</v>
      </c>
      <c r="AR21" s="129">
        <f t="shared" si="5"/>
        <v>0.87611508059457133</v>
      </c>
      <c r="AS21" s="129">
        <f t="shared" si="5"/>
        <v>0.87133288866377456</v>
      </c>
      <c r="AT21" s="129">
        <f t="shared" si="5"/>
        <v>0.87370380149220095</v>
      </c>
      <c r="AU21" s="129">
        <f t="shared" si="5"/>
        <v>0.87502668830524644</v>
      </c>
      <c r="AV21" s="129">
        <f t="shared" si="5"/>
        <v>0.87957602026362747</v>
      </c>
      <c r="AW21" s="129">
        <f t="shared" si="5"/>
        <v>0.88020850717809662</v>
      </c>
      <c r="AX21" s="129">
        <f t="shared" si="5"/>
        <v>0.87930757702563</v>
      </c>
      <c r="AY21" s="129">
        <f t="shared" si="5"/>
        <v>0.87423525966484072</v>
      </c>
      <c r="AZ21" s="129">
        <f t="shared" ref="AZ21" si="6">AZ6/AZ$14</f>
        <v>0.86940872117267742</v>
      </c>
      <c r="BA21" s="129" t="e">
        <f t="shared" si="4"/>
        <v>#DIV/0!</v>
      </c>
      <c r="BB21" s="129" t="e">
        <f t="shared" si="4"/>
        <v>#DIV/0!</v>
      </c>
      <c r="BC21" s="129" t="e">
        <f t="shared" si="4"/>
        <v>#DIV/0!</v>
      </c>
      <c r="BD21" s="129" t="e">
        <f t="shared" si="4"/>
        <v>#DIV/0!</v>
      </c>
      <c r="BE21" s="129" t="e">
        <f t="shared" si="4"/>
        <v>#REF!</v>
      </c>
      <c r="BF21" s="7"/>
      <c r="BG21" s="585"/>
      <c r="BH21" s="586"/>
      <c r="BI21" s="7"/>
    </row>
    <row r="22" spans="20:79" ht="18.75">
      <c r="T22" s="11"/>
      <c r="U22" s="8"/>
      <c r="V22" s="579"/>
      <c r="W22" s="587"/>
      <c r="X22" s="584" t="s">
        <v>146</v>
      </c>
      <c r="Y22" s="579">
        <v>1</v>
      </c>
      <c r="Z22" s="582"/>
      <c r="AA22" s="129">
        <f t="shared" ref="AA22:AY22" si="7">AA7/AA$14</f>
        <v>7.0408289065138074E-2</v>
      </c>
      <c r="AB22" s="129">
        <f t="shared" si="7"/>
        <v>7.0824312086005384E-2</v>
      </c>
      <c r="AC22" s="129">
        <f t="shared" si="7"/>
        <v>7.1440056252316808E-2</v>
      </c>
      <c r="AD22" s="129">
        <f t="shared" si="7"/>
        <v>7.0081257919403644E-2</v>
      </c>
      <c r="AE22" s="129">
        <f t="shared" si="7"/>
        <v>7.0012019355512281E-2</v>
      </c>
      <c r="AF22" s="129">
        <f t="shared" si="7"/>
        <v>6.9675519632651089E-2</v>
      </c>
      <c r="AG22" s="129">
        <f t="shared" si="7"/>
        <v>6.9764351970595898E-2</v>
      </c>
      <c r="AH22" s="129">
        <f t="shared" si="7"/>
        <v>6.9196342693353438E-2</v>
      </c>
      <c r="AI22" s="129">
        <f t="shared" si="7"/>
        <v>6.7166774860036582E-2</v>
      </c>
      <c r="AJ22" s="129">
        <f t="shared" si="7"/>
        <v>6.6165624361826256E-2</v>
      </c>
      <c r="AK22" s="129">
        <f t="shared" si="7"/>
        <v>6.6685884089246389E-2</v>
      </c>
      <c r="AL22" s="129">
        <f t="shared" si="7"/>
        <v>6.6711971424592953E-2</v>
      </c>
      <c r="AM22" s="129">
        <f t="shared" si="7"/>
        <v>6.3386373011298014E-2</v>
      </c>
      <c r="AN22" s="129">
        <f t="shared" si="7"/>
        <v>6.3221284334195937E-2</v>
      </c>
      <c r="AO22" s="129">
        <f t="shared" si="7"/>
        <v>6.26448724081341E-2</v>
      </c>
      <c r="AP22" s="129">
        <f t="shared" si="7"/>
        <v>6.2386945765836026E-2</v>
      </c>
      <c r="AQ22" s="129">
        <f t="shared" si="7"/>
        <v>6.2040539147003665E-2</v>
      </c>
      <c r="AR22" s="129">
        <f t="shared" si="7"/>
        <v>6.0462702810200525E-2</v>
      </c>
      <c r="AS22" s="129">
        <f t="shared" si="7"/>
        <v>6.2146843802627312E-2</v>
      </c>
      <c r="AT22" s="129">
        <f t="shared" si="7"/>
        <v>5.825324845469855E-2</v>
      </c>
      <c r="AU22" s="129">
        <f t="shared" si="7"/>
        <v>5.7060854265172954E-2</v>
      </c>
      <c r="AV22" s="129">
        <f t="shared" si="7"/>
        <v>5.4404116166218548E-2</v>
      </c>
      <c r="AW22" s="129">
        <f t="shared" si="7"/>
        <v>5.4450746255152234E-2</v>
      </c>
      <c r="AX22" s="129">
        <f t="shared" si="7"/>
        <v>5.4531733390069843E-2</v>
      </c>
      <c r="AY22" s="129">
        <f t="shared" si="7"/>
        <v>5.5929452408922047E-2</v>
      </c>
      <c r="AZ22" s="129">
        <f t="shared" ref="AZ22" si="8">AZ7/AZ$14</f>
        <v>5.6765963268756249E-2</v>
      </c>
      <c r="BA22" s="129" t="e">
        <f t="shared" si="4"/>
        <v>#REF!</v>
      </c>
      <c r="BB22" s="129" t="e">
        <f t="shared" si="4"/>
        <v>#REF!</v>
      </c>
      <c r="BC22" s="129" t="e">
        <f t="shared" si="4"/>
        <v>#REF!</v>
      </c>
      <c r="BD22" s="129" t="e">
        <f t="shared" si="4"/>
        <v>#REF!</v>
      </c>
      <c r="BE22" s="129" t="e">
        <f t="shared" si="4"/>
        <v>#REF!</v>
      </c>
      <c r="BF22" s="7"/>
      <c r="BG22" s="585" t="s">
        <v>240</v>
      </c>
      <c r="BH22" s="588">
        <f>AZ20</f>
        <v>0.9261746844414338</v>
      </c>
      <c r="BI22" s="7"/>
    </row>
    <row r="23" spans="20:79" ht="18.75">
      <c r="T23" s="11"/>
      <c r="U23" s="8" t="s">
        <v>241</v>
      </c>
      <c r="V23" s="579"/>
      <c r="W23" s="589" t="s">
        <v>242</v>
      </c>
      <c r="X23" s="581"/>
      <c r="Y23" s="579">
        <v>25</v>
      </c>
      <c r="Z23" s="582"/>
      <c r="AA23" s="129">
        <f t="shared" ref="AA23:AY23" si="9">AA8/AA$14</f>
        <v>3.4795879342084696E-2</v>
      </c>
      <c r="AB23" s="129">
        <f t="shared" si="9"/>
        <v>3.3534852803468976E-2</v>
      </c>
      <c r="AC23" s="129">
        <f t="shared" si="9"/>
        <v>3.3833077434924648E-2</v>
      </c>
      <c r="AD23" s="129">
        <f t="shared" si="9"/>
        <v>3.083888805847531E-2</v>
      </c>
      <c r="AE23" s="129">
        <f t="shared" si="9"/>
        <v>3.1734474422641878E-2</v>
      </c>
      <c r="AF23" s="129">
        <f t="shared" si="9"/>
        <v>3.015068686659091E-2</v>
      </c>
      <c r="AG23" s="129">
        <f t="shared" si="9"/>
        <v>2.8980251386152886E-2</v>
      </c>
      <c r="AH23" s="129">
        <f t="shared" si="9"/>
        <v>2.8521595617735221E-2</v>
      </c>
      <c r="AI23" s="129">
        <f t="shared" si="9"/>
        <v>2.8064968783347841E-2</v>
      </c>
      <c r="AJ23" s="129">
        <f t="shared" si="9"/>
        <v>2.75147752646503E-2</v>
      </c>
      <c r="AK23" s="129">
        <f t="shared" si="9"/>
        <v>2.7126655343892653E-2</v>
      </c>
      <c r="AL23" s="129">
        <f t="shared" si="9"/>
        <v>2.690060272054429E-2</v>
      </c>
      <c r="AM23" s="129">
        <f t="shared" si="9"/>
        <v>2.5799250189194316E-2</v>
      </c>
      <c r="AN23" s="129">
        <f t="shared" si="9"/>
        <v>2.4689147560078277E-2</v>
      </c>
      <c r="AO23" s="129">
        <f t="shared" si="9"/>
        <v>2.5489263453403358E-2</v>
      </c>
      <c r="AP23" s="129">
        <f t="shared" si="9"/>
        <v>2.5204972644968269E-2</v>
      </c>
      <c r="AQ23" s="129">
        <f t="shared" si="9"/>
        <v>2.5180615515116935E-2</v>
      </c>
      <c r="AR23" s="129">
        <f t="shared" si="9"/>
        <v>2.4716420347126618E-2</v>
      </c>
      <c r="AS23" s="129">
        <f t="shared" si="9"/>
        <v>2.6119910823646647E-2</v>
      </c>
      <c r="AT23" s="129">
        <f t="shared" si="9"/>
        <v>2.6982519985749829E-2</v>
      </c>
      <c r="AU23" s="129">
        <f t="shared" si="9"/>
        <v>2.6682321561638814E-2</v>
      </c>
      <c r="AV23" s="129">
        <f t="shared" si="9"/>
        <v>2.4954474818258507E-2</v>
      </c>
      <c r="AW23" s="129">
        <f t="shared" si="9"/>
        <v>2.3694995461620707E-2</v>
      </c>
      <c r="AX23" s="129">
        <f t="shared" si="9"/>
        <v>2.3179957352426516E-2</v>
      </c>
      <c r="AY23" s="129">
        <f t="shared" si="9"/>
        <v>2.3460690859383456E-2</v>
      </c>
      <c r="AZ23" s="129">
        <f t="shared" ref="AZ23" si="10">AZ8/AZ$14</f>
        <v>2.3596098510224855E-2</v>
      </c>
      <c r="BA23" s="129" t="e">
        <f t="shared" si="4"/>
        <v>#REF!</v>
      </c>
      <c r="BB23" s="129" t="e">
        <f t="shared" si="4"/>
        <v>#REF!</v>
      </c>
      <c r="BC23" s="129" t="e">
        <f t="shared" si="4"/>
        <v>#REF!</v>
      </c>
      <c r="BD23" s="129" t="e">
        <f t="shared" si="4"/>
        <v>#REF!</v>
      </c>
      <c r="BE23" s="129" t="e">
        <f t="shared" si="4"/>
        <v>#REF!</v>
      </c>
      <c r="BF23" s="20"/>
      <c r="BG23" s="590" t="s">
        <v>243</v>
      </c>
      <c r="BH23" s="588">
        <f t="shared" ref="BH23:BH28" si="11">AZ23</f>
        <v>2.3596098510224855E-2</v>
      </c>
      <c r="BI23" s="20"/>
      <c r="BL23" s="567"/>
      <c r="BM23" s="567"/>
      <c r="BN23" s="591"/>
      <c r="BO23" s="567"/>
      <c r="BP23" s="567"/>
      <c r="BQ23" s="567"/>
      <c r="BR23" s="567"/>
      <c r="BS23" s="567"/>
      <c r="BT23" s="567"/>
      <c r="BU23" s="567"/>
      <c r="BV23" s="567"/>
      <c r="BW23" s="567"/>
      <c r="BX23" s="567"/>
      <c r="BY23" s="567"/>
      <c r="BZ23" s="567"/>
      <c r="CA23" s="7"/>
    </row>
    <row r="24" spans="20:79" ht="18.75">
      <c r="T24" s="11"/>
      <c r="U24" s="8" t="s">
        <v>244</v>
      </c>
      <c r="V24" s="579"/>
      <c r="W24" s="589" t="s">
        <v>245</v>
      </c>
      <c r="X24" s="581"/>
      <c r="Y24" s="579">
        <v>298</v>
      </c>
      <c r="Z24" s="582"/>
      <c r="AA24" s="129">
        <f t="shared" ref="AA24:AY24" si="12">AA9/AA$14</f>
        <v>2.4334110788847788E-2</v>
      </c>
      <c r="AB24" s="129">
        <f t="shared" si="12"/>
        <v>2.3894792404864883E-2</v>
      </c>
      <c r="AC24" s="129">
        <f t="shared" si="12"/>
        <v>2.3759586965747419E-2</v>
      </c>
      <c r="AD24" s="129">
        <f t="shared" si="12"/>
        <v>2.3811657784143844E-2</v>
      </c>
      <c r="AE24" s="129">
        <f t="shared" si="12"/>
        <v>2.353360972392753E-2</v>
      </c>
      <c r="AF24" s="129">
        <f t="shared" si="12"/>
        <v>2.3371912819681935E-2</v>
      </c>
      <c r="AG24" s="129">
        <f t="shared" si="12"/>
        <v>2.395460933545418E-2</v>
      </c>
      <c r="AH24" s="129">
        <f t="shared" si="12"/>
        <v>2.4583421976568185E-2</v>
      </c>
      <c r="AI24" s="129">
        <f t="shared" si="12"/>
        <v>2.4221792238444961E-2</v>
      </c>
      <c r="AJ24" s="129">
        <f t="shared" si="12"/>
        <v>1.9375193829922231E-2</v>
      </c>
      <c r="AK24" s="129">
        <f t="shared" si="12"/>
        <v>2.0972097329481992E-2</v>
      </c>
      <c r="AL24" s="129">
        <f t="shared" si="12"/>
        <v>1.8806317800651569E-2</v>
      </c>
      <c r="AM24" s="129">
        <f t="shared" si="12"/>
        <v>1.8041795232938692E-2</v>
      </c>
      <c r="AN24" s="129">
        <f t="shared" si="12"/>
        <v>1.7894525802975077E-2</v>
      </c>
      <c r="AO24" s="129">
        <f t="shared" si="12"/>
        <v>1.7963507225207873E-2</v>
      </c>
      <c r="AP24" s="129">
        <f t="shared" si="12"/>
        <v>1.7596565394819894E-2</v>
      </c>
      <c r="AQ24" s="129">
        <f t="shared" si="12"/>
        <v>1.7857187081967964E-2</v>
      </c>
      <c r="AR24" s="129">
        <f t="shared" si="12"/>
        <v>1.7014039832511714E-2</v>
      </c>
      <c r="AS24" s="129">
        <f t="shared" si="12"/>
        <v>1.7447945308383801E-2</v>
      </c>
      <c r="AT24" s="129">
        <f t="shared" si="12"/>
        <v>1.8137761358166568E-2</v>
      </c>
      <c r="AU24" s="129">
        <f t="shared" si="12"/>
        <v>1.7142319317726491E-2</v>
      </c>
      <c r="AV24" s="129">
        <f t="shared" si="12"/>
        <v>1.6169737373010258E-2</v>
      </c>
      <c r="AW24" s="129">
        <f t="shared" si="12"/>
        <v>1.5486329338721256E-2</v>
      </c>
      <c r="AX24" s="129">
        <f t="shared" si="12"/>
        <v>1.5330819857421558E-2</v>
      </c>
      <c r="AY24" s="129">
        <f t="shared" si="12"/>
        <v>1.5496070357905661E-2</v>
      </c>
      <c r="AZ24" s="129">
        <f t="shared" ref="AZ24" si="13">AZ9/AZ$14</f>
        <v>1.583330106864133E-2</v>
      </c>
      <c r="BA24" s="129" t="e">
        <f t="shared" si="4"/>
        <v>#DIV/0!</v>
      </c>
      <c r="BB24" s="129" t="e">
        <f t="shared" si="4"/>
        <v>#DIV/0!</v>
      </c>
      <c r="BC24" s="129" t="e">
        <f t="shared" si="4"/>
        <v>#DIV/0!</v>
      </c>
      <c r="BD24" s="129" t="e">
        <f t="shared" si="4"/>
        <v>#DIV/0!</v>
      </c>
      <c r="BE24" s="129" t="e">
        <f t="shared" si="4"/>
        <v>#DIV/0!</v>
      </c>
      <c r="BF24" s="20"/>
      <c r="BG24" s="590" t="s">
        <v>246</v>
      </c>
      <c r="BH24" s="588">
        <f t="shared" si="11"/>
        <v>1.583330106864133E-2</v>
      </c>
      <c r="BI24" s="20"/>
      <c r="BL24" s="592"/>
      <c r="BM24" s="593"/>
      <c r="BN24" s="569"/>
      <c r="BO24" s="594"/>
      <c r="BP24" s="594"/>
      <c r="BQ24" s="594"/>
      <c r="BR24" s="594"/>
      <c r="BS24" s="594"/>
      <c r="BT24" s="594"/>
      <c r="BU24" s="594"/>
      <c r="BV24" s="594"/>
      <c r="BW24" s="594"/>
      <c r="BX24" s="594"/>
      <c r="BY24" s="594"/>
      <c r="BZ24" s="594"/>
      <c r="CA24" s="10"/>
    </row>
    <row r="25" spans="20:79" ht="28.5">
      <c r="T25" s="11"/>
      <c r="U25" s="12" t="s">
        <v>247</v>
      </c>
      <c r="V25" s="13"/>
      <c r="W25" s="589" t="s">
        <v>248</v>
      </c>
      <c r="X25" s="581"/>
      <c r="Y25" s="13" t="s">
        <v>249</v>
      </c>
      <c r="Z25" s="582"/>
      <c r="AA25" s="129">
        <f t="shared" ref="AA25:AY25" si="14">AA10/AA$14</f>
        <v>1.2582548586251598E-2</v>
      </c>
      <c r="AB25" s="129">
        <f t="shared" si="14"/>
        <v>1.3587239979943497E-2</v>
      </c>
      <c r="AC25" s="129">
        <f t="shared" si="14"/>
        <v>1.3773385838705205E-2</v>
      </c>
      <c r="AD25" s="129">
        <f t="shared" si="14"/>
        <v>1.413434231196078E-2</v>
      </c>
      <c r="AE25" s="129">
        <f t="shared" si="14"/>
        <v>1.555565549472211E-2</v>
      </c>
      <c r="AF25" s="129">
        <f t="shared" si="14"/>
        <v>1.8328877206734755E-2</v>
      </c>
      <c r="AG25" s="129">
        <f t="shared" si="14"/>
        <v>1.7710848367442567E-2</v>
      </c>
      <c r="AH25" s="129">
        <f t="shared" si="14"/>
        <v>1.7634090658670918E-2</v>
      </c>
      <c r="AI25" s="129">
        <f t="shared" si="14"/>
        <v>1.7689515800062387E-2</v>
      </c>
      <c r="AJ25" s="129">
        <f t="shared" si="14"/>
        <v>1.7865306869674222E-2</v>
      </c>
      <c r="AK25" s="129">
        <f t="shared" si="14"/>
        <v>1.6526365992247865E-2</v>
      </c>
      <c r="AL25" s="129">
        <f t="shared" si="14"/>
        <v>1.4364213871571489E-2</v>
      </c>
      <c r="AM25" s="129">
        <f t="shared" si="14"/>
        <v>1.1709113989007458E-2</v>
      </c>
      <c r="AN25" s="129">
        <f t="shared" si="14"/>
        <v>1.167988040178458E-2</v>
      </c>
      <c r="AO25" s="129">
        <f t="shared" si="14"/>
        <v>8.9619103895770963E-3</v>
      </c>
      <c r="AP25" s="129">
        <f t="shared" si="14"/>
        <v>9.1738163165208698E-3</v>
      </c>
      <c r="AQ25" s="129">
        <f t="shared" si="14"/>
        <v>1.0643399504881922E-2</v>
      </c>
      <c r="AR25" s="129">
        <f t="shared" si="14"/>
        <v>1.1855919210372939E-2</v>
      </c>
      <c r="AS25" s="129">
        <f t="shared" si="14"/>
        <v>1.4570579950007484E-2</v>
      </c>
      <c r="AT25" s="129">
        <f t="shared" si="14"/>
        <v>1.6782513855599885E-2</v>
      </c>
      <c r="AU25" s="129">
        <f t="shared" si="14"/>
        <v>1.7907636195539367E-2</v>
      </c>
      <c r="AV25" s="129">
        <f t="shared" si="14"/>
        <v>1.9296807497190049E-2</v>
      </c>
      <c r="AW25" s="129">
        <f t="shared" si="14"/>
        <v>2.11651679423542E-2</v>
      </c>
      <c r="AX25" s="129">
        <f t="shared" si="14"/>
        <v>2.2849224520296318E-2</v>
      </c>
      <c r="AY25" s="129">
        <f t="shared" si="14"/>
        <v>2.6282817931864114E-2</v>
      </c>
      <c r="AZ25" s="129">
        <f t="shared" ref="AZ25" si="15">AZ10/AZ$14</f>
        <v>2.9852869983580502E-2</v>
      </c>
      <c r="BA25" s="129" t="e">
        <f t="shared" si="4"/>
        <v>#DIV/0!</v>
      </c>
      <c r="BB25" s="129" t="e">
        <f t="shared" si="4"/>
        <v>#DIV/0!</v>
      </c>
      <c r="BC25" s="129" t="e">
        <f t="shared" si="4"/>
        <v>#DIV/0!</v>
      </c>
      <c r="BD25" s="129" t="e">
        <f t="shared" si="4"/>
        <v>#DIV/0!</v>
      </c>
      <c r="BE25" s="129" t="e">
        <f t="shared" si="4"/>
        <v>#DIV/0!</v>
      </c>
      <c r="BF25" s="20"/>
      <c r="BG25" s="590" t="s">
        <v>247</v>
      </c>
      <c r="BH25" s="588">
        <f t="shared" si="11"/>
        <v>2.9852869983580502E-2</v>
      </c>
      <c r="BI25" s="20"/>
      <c r="BL25" s="592"/>
      <c r="BM25" s="593"/>
      <c r="BN25" s="594"/>
      <c r="BO25" s="594"/>
      <c r="BP25" s="594"/>
      <c r="BQ25" s="594"/>
      <c r="BR25" s="594"/>
      <c r="BS25" s="594"/>
      <c r="BT25" s="594"/>
      <c r="BU25" s="594"/>
      <c r="BV25" s="594"/>
      <c r="BW25" s="594"/>
      <c r="BX25" s="594"/>
      <c r="BY25" s="594"/>
      <c r="BZ25" s="594"/>
      <c r="CA25" s="10"/>
    </row>
    <row r="26" spans="20:79" ht="28.5">
      <c r="T26" s="11"/>
      <c r="U26" s="12" t="s">
        <v>250</v>
      </c>
      <c r="V26" s="13"/>
      <c r="W26" s="589" t="s">
        <v>251</v>
      </c>
      <c r="X26" s="581"/>
      <c r="Y26" s="13" t="s">
        <v>252</v>
      </c>
      <c r="Z26" s="582"/>
      <c r="AA26" s="129">
        <f t="shared" ref="AA26:AY26" si="16">AA11/AA$14</f>
        <v>5.164414469470786E-3</v>
      </c>
      <c r="AB26" s="129">
        <f t="shared" si="16"/>
        <v>5.8789986985142706E-3</v>
      </c>
      <c r="AC26" s="129">
        <f t="shared" si="16"/>
        <v>5.9050258390578878E-3</v>
      </c>
      <c r="AD26" s="129">
        <f t="shared" si="16"/>
        <v>8.5315179312504558E-3</v>
      </c>
      <c r="AE26" s="129">
        <f t="shared" si="16"/>
        <v>9.9336358497930845E-3</v>
      </c>
      <c r="AF26" s="129">
        <f t="shared" si="16"/>
        <v>1.280166708285E-2</v>
      </c>
      <c r="AG26" s="129">
        <f t="shared" si="16"/>
        <v>1.3146174115580493E-2</v>
      </c>
      <c r="AH26" s="129">
        <f t="shared" si="16"/>
        <v>1.4421225406564342E-2</v>
      </c>
      <c r="AI26" s="129">
        <f t="shared" si="16"/>
        <v>1.2344781770595097E-2</v>
      </c>
      <c r="AJ26" s="129">
        <f t="shared" si="16"/>
        <v>9.6174363303066276E-3</v>
      </c>
      <c r="AK26" s="129">
        <f t="shared" si="16"/>
        <v>8.5865801604810259E-3</v>
      </c>
      <c r="AL26" s="129">
        <f t="shared" si="16"/>
        <v>7.2908214129691748E-3</v>
      </c>
      <c r="AM26" s="129">
        <f t="shared" si="16"/>
        <v>6.6343552522090078E-3</v>
      </c>
      <c r="AN26" s="129">
        <f t="shared" si="16"/>
        <v>6.3725665105608528E-3</v>
      </c>
      <c r="AO26" s="129">
        <f t="shared" si="16"/>
        <v>6.6501850621072901E-3</v>
      </c>
      <c r="AP26" s="129">
        <f t="shared" si="16"/>
        <v>6.1892245951955136E-3</v>
      </c>
      <c r="AQ26" s="129">
        <f t="shared" si="16"/>
        <v>6.5480170857019687E-3</v>
      </c>
      <c r="AR26" s="129">
        <f t="shared" si="16"/>
        <v>5.6180729932751852E-3</v>
      </c>
      <c r="AS26" s="129">
        <f t="shared" si="16"/>
        <v>4.3394094792734454E-3</v>
      </c>
      <c r="AT26" s="129">
        <f t="shared" si="16"/>
        <v>3.2438426382664395E-3</v>
      </c>
      <c r="AU26" s="129">
        <f t="shared" si="16"/>
        <v>3.2653672428071033E-3</v>
      </c>
      <c r="AV26" s="129">
        <f t="shared" si="16"/>
        <v>2.7796241174498156E-3</v>
      </c>
      <c r="AW26" s="129">
        <f t="shared" si="16"/>
        <v>2.4777354999333278E-3</v>
      </c>
      <c r="AX26" s="129">
        <f t="shared" si="16"/>
        <v>2.3353015755107798E-3</v>
      </c>
      <c r="AY26" s="129">
        <f t="shared" si="16"/>
        <v>2.4688526565071148E-3</v>
      </c>
      <c r="AZ26" s="129">
        <f t="shared" ref="AZ26" si="17">AZ11/AZ$14</f>
        <v>2.5043979484464622E-3</v>
      </c>
      <c r="BA26" s="129" t="e">
        <f t="shared" si="4"/>
        <v>#DIV/0!</v>
      </c>
      <c r="BB26" s="129" t="e">
        <f t="shared" si="4"/>
        <v>#DIV/0!</v>
      </c>
      <c r="BC26" s="129" t="e">
        <f t="shared" si="4"/>
        <v>#DIV/0!</v>
      </c>
      <c r="BD26" s="129" t="e">
        <f t="shared" si="4"/>
        <v>#DIV/0!</v>
      </c>
      <c r="BE26" s="129" t="e">
        <f t="shared" si="4"/>
        <v>#DIV/0!</v>
      </c>
      <c r="BF26" s="20"/>
      <c r="BG26" s="590" t="s">
        <v>253</v>
      </c>
      <c r="BH26" s="588">
        <f t="shared" si="11"/>
        <v>2.5043979484464622E-3</v>
      </c>
      <c r="BI26" s="20"/>
      <c r="BL26" s="592"/>
      <c r="BM26" s="593"/>
      <c r="BN26" s="594"/>
      <c r="BO26" s="594"/>
      <c r="BP26" s="594"/>
      <c r="BQ26" s="594"/>
      <c r="BR26" s="594"/>
      <c r="BS26" s="594"/>
      <c r="BT26" s="594"/>
      <c r="BU26" s="594"/>
      <c r="BV26" s="594"/>
      <c r="BW26" s="594"/>
      <c r="BX26" s="594"/>
      <c r="BY26" s="594"/>
      <c r="BZ26" s="594"/>
      <c r="CA26" s="10"/>
    </row>
    <row r="27" spans="20:79" ht="18.75" customHeight="1">
      <c r="T27" s="11"/>
      <c r="U27" s="8" t="s">
        <v>254</v>
      </c>
      <c r="V27" s="595"/>
      <c r="W27" s="596" t="s">
        <v>255</v>
      </c>
      <c r="X27" s="597"/>
      <c r="Y27" s="319">
        <v>22800</v>
      </c>
      <c r="Z27" s="582"/>
      <c r="AA27" s="129">
        <f t="shared" ref="AA27:AY27" si="18">AA12/AA$14</f>
        <v>1.0148348228449754E-2</v>
      </c>
      <c r="AB27" s="129">
        <f t="shared" si="18"/>
        <v>1.1125372489531162E-2</v>
      </c>
      <c r="AC27" s="129">
        <f t="shared" si="18"/>
        <v>1.2121097012118614E-2</v>
      </c>
      <c r="AD27" s="129">
        <f t="shared" si="18"/>
        <v>1.2241992900477212E-2</v>
      </c>
      <c r="AE27" s="129">
        <f t="shared" si="18"/>
        <v>1.1098537943098364E-2</v>
      </c>
      <c r="AF27" s="129">
        <f t="shared" si="18"/>
        <v>1.1956655806826333E-2</v>
      </c>
      <c r="AG27" s="129">
        <f t="shared" si="18"/>
        <v>1.2256242430494889E-2</v>
      </c>
      <c r="AH27" s="129">
        <f t="shared" si="18"/>
        <v>1.0471217618043035E-2</v>
      </c>
      <c r="AI27" s="129">
        <f t="shared" si="18"/>
        <v>9.8529667270449844E-3</v>
      </c>
      <c r="AJ27" s="129">
        <f t="shared" si="18"/>
        <v>6.7277855927433379E-3</v>
      </c>
      <c r="AK27" s="129">
        <f t="shared" si="18"/>
        <v>5.0850474474962246E-3</v>
      </c>
      <c r="AL27" s="129">
        <f t="shared" si="18"/>
        <v>4.477034605655285E-3</v>
      </c>
      <c r="AM27" s="129">
        <f t="shared" si="18"/>
        <v>4.1362537678106834E-3</v>
      </c>
      <c r="AN27" s="129">
        <f t="shared" si="18"/>
        <v>3.8910407934748875E-3</v>
      </c>
      <c r="AO27" s="129">
        <f t="shared" si="18"/>
        <v>3.7943699481571215E-3</v>
      </c>
      <c r="AP27" s="129">
        <f t="shared" si="18"/>
        <v>3.6266863306964234E-3</v>
      </c>
      <c r="AQ27" s="129">
        <f t="shared" si="18"/>
        <v>3.804844423543223E-3</v>
      </c>
      <c r="AR27" s="129">
        <f t="shared" si="18"/>
        <v>3.3590225968301779E-3</v>
      </c>
      <c r="AS27" s="129">
        <f t="shared" si="18"/>
        <v>3.1560452813220274E-3</v>
      </c>
      <c r="AT27" s="129">
        <f t="shared" si="18"/>
        <v>1.9611427155505254E-3</v>
      </c>
      <c r="AU27" s="129">
        <f t="shared" si="18"/>
        <v>1.862513161258411E-3</v>
      </c>
      <c r="AV27" s="129">
        <f t="shared" si="18"/>
        <v>1.6636109552875952E-3</v>
      </c>
      <c r="AW27" s="129">
        <f t="shared" si="18"/>
        <v>1.6111985591588361E-3</v>
      </c>
      <c r="AX27" s="129">
        <f t="shared" si="18"/>
        <v>1.4964263963588372E-3</v>
      </c>
      <c r="AY27" s="129">
        <f t="shared" si="18"/>
        <v>1.5167216431867115E-3</v>
      </c>
      <c r="AZ27" s="129">
        <f t="shared" ref="AZ27" si="19">AZ12/AZ$14</f>
        <v>1.6063494325039575E-3</v>
      </c>
      <c r="BA27" s="129" t="e">
        <f t="shared" si="4"/>
        <v>#DIV/0!</v>
      </c>
      <c r="BB27" s="129" t="e">
        <f t="shared" si="4"/>
        <v>#DIV/0!</v>
      </c>
      <c r="BC27" s="129" t="e">
        <f t="shared" si="4"/>
        <v>#DIV/0!</v>
      </c>
      <c r="BD27" s="129" t="e">
        <f t="shared" si="4"/>
        <v>#DIV/0!</v>
      </c>
      <c r="BE27" s="129" t="e">
        <f t="shared" si="4"/>
        <v>#DIV/0!</v>
      </c>
      <c r="BF27" s="20"/>
      <c r="BG27" s="590" t="s">
        <v>256</v>
      </c>
      <c r="BH27" s="588">
        <f t="shared" si="11"/>
        <v>1.6063494325039575E-3</v>
      </c>
      <c r="BI27" s="20"/>
      <c r="BL27" s="598"/>
      <c r="BM27" s="599"/>
      <c r="BN27" s="569"/>
      <c r="BO27" s="600"/>
      <c r="BP27" s="600"/>
      <c r="BQ27" s="600"/>
      <c r="BR27" s="600"/>
      <c r="BS27" s="600"/>
      <c r="BT27" s="594"/>
      <c r="BU27" s="594"/>
      <c r="BV27" s="594"/>
      <c r="BW27" s="594"/>
      <c r="BX27" s="594"/>
      <c r="BY27" s="594"/>
      <c r="BZ27" s="594"/>
      <c r="CA27" s="10"/>
    </row>
    <row r="28" spans="20:79" ht="18.75" customHeight="1" thickBot="1">
      <c r="T28" s="11"/>
      <c r="U28" s="601" t="s">
        <v>257</v>
      </c>
      <c r="V28" s="602"/>
      <c r="W28" s="320" t="s">
        <v>121</v>
      </c>
      <c r="X28" s="603"/>
      <c r="Y28" s="319">
        <v>17200</v>
      </c>
      <c r="Z28" s="604"/>
      <c r="AA28" s="131">
        <f t="shared" ref="AA28:AY28" si="20">AA13/AA$14</f>
        <v>2.5973922496480351E-5</v>
      </c>
      <c r="AB28" s="131">
        <f t="shared" si="20"/>
        <v>2.5756635027353447E-5</v>
      </c>
      <c r="AC28" s="131">
        <f t="shared" si="20"/>
        <v>2.5495809386524009E-5</v>
      </c>
      <c r="AD28" s="131">
        <f t="shared" si="20"/>
        <v>3.4188840281124221E-5</v>
      </c>
      <c r="AE28" s="131">
        <f t="shared" si="20"/>
        <v>5.6705028176983628E-5</v>
      </c>
      <c r="AF28" s="131">
        <f t="shared" si="20"/>
        <v>1.4743728419358822E-4</v>
      </c>
      <c r="AG28" s="131">
        <f t="shared" si="20"/>
        <v>1.3988042436619341E-4</v>
      </c>
      <c r="AH28" s="131">
        <f t="shared" si="20"/>
        <v>1.2468248036002623E-4</v>
      </c>
      <c r="AI28" s="131">
        <f t="shared" si="20"/>
        <v>1.2864093128580882E-4</v>
      </c>
      <c r="AJ28" s="131">
        <f t="shared" si="20"/>
        <v>2.0717868230089571E-4</v>
      </c>
      <c r="AK28" s="131">
        <f t="shared" si="20"/>
        <v>1.3452349508955103E-4</v>
      </c>
      <c r="AL28" s="131">
        <f t="shared" si="20"/>
        <v>1.4395915175605234E-4</v>
      </c>
      <c r="AM28" s="131">
        <f t="shared" si="20"/>
        <v>1.9595821717849848E-4</v>
      </c>
      <c r="AN28" s="131">
        <f t="shared" si="20"/>
        <v>2.1529495321913141E-4</v>
      </c>
      <c r="AO28" s="131">
        <f t="shared" si="20"/>
        <v>2.6506414625885943E-4</v>
      </c>
      <c r="AP28" s="131">
        <f t="shared" si="20"/>
        <v>8.9706917139616604E-4</v>
      </c>
      <c r="AQ28" s="131">
        <f t="shared" si="20"/>
        <v>7.9564410088911355E-4</v>
      </c>
      <c r="AR28" s="131">
        <f t="shared" si="20"/>
        <v>8.5874161511154741E-4</v>
      </c>
      <c r="AS28" s="131">
        <f t="shared" si="20"/>
        <v>8.8637669096448205E-4</v>
      </c>
      <c r="AT28" s="131">
        <f t="shared" si="20"/>
        <v>9.3516949976759029E-4</v>
      </c>
      <c r="AU28" s="131">
        <f t="shared" si="20"/>
        <v>1.0522999506103188E-3</v>
      </c>
      <c r="AV28" s="131">
        <f t="shared" si="20"/>
        <v>1.1556088089579235E-3</v>
      </c>
      <c r="AW28" s="131">
        <f t="shared" si="20"/>
        <v>9.0531976496296702E-4</v>
      </c>
      <c r="AX28" s="131">
        <f t="shared" si="20"/>
        <v>9.6895988228592046E-4</v>
      </c>
      <c r="AY28" s="131">
        <f t="shared" si="20"/>
        <v>6.1013447739012236E-4</v>
      </c>
      <c r="AZ28" s="664">
        <f t="shared" ref="AZ28" si="21">AZ13/AZ$14</f>
        <v>4.3229861516929632E-4</v>
      </c>
      <c r="BA28" s="131" t="e">
        <f t="shared" ref="BA28:BE28" si="22">BA14/BA$13</f>
        <v>#REF!</v>
      </c>
      <c r="BB28" s="131" t="e">
        <f t="shared" si="22"/>
        <v>#REF!</v>
      </c>
      <c r="BC28" s="131" t="e">
        <f t="shared" si="22"/>
        <v>#REF!</v>
      </c>
      <c r="BD28" s="131" t="e">
        <f t="shared" si="22"/>
        <v>#REF!</v>
      </c>
      <c r="BE28" s="131" t="e">
        <f t="shared" si="22"/>
        <v>#REF!</v>
      </c>
      <c r="BF28" s="20"/>
      <c r="BG28" s="590" t="s">
        <v>258</v>
      </c>
      <c r="BH28" s="663">
        <f t="shared" si="11"/>
        <v>4.3229861516929632E-4</v>
      </c>
      <c r="BI28" s="20"/>
      <c r="BL28" s="598"/>
      <c r="BM28" s="599"/>
      <c r="BN28" s="569"/>
      <c r="BO28" s="600"/>
      <c r="BP28" s="600"/>
      <c r="BQ28" s="600"/>
      <c r="BR28" s="600"/>
      <c r="BS28" s="600"/>
      <c r="BT28" s="594"/>
      <c r="BU28" s="594"/>
      <c r="BV28" s="594"/>
      <c r="BW28" s="594"/>
      <c r="BX28" s="594"/>
      <c r="BY28" s="594"/>
      <c r="BZ28" s="594"/>
      <c r="CA28" s="10"/>
    </row>
    <row r="29" spans="20:79" ht="23.25" customHeight="1" thickTop="1" thickBot="1">
      <c r="T29" s="11"/>
      <c r="U29" s="23" t="s">
        <v>7</v>
      </c>
      <c r="V29" s="22"/>
      <c r="W29" s="23" t="s">
        <v>259</v>
      </c>
      <c r="X29" s="570"/>
      <c r="Y29" s="22"/>
      <c r="Z29" s="605"/>
      <c r="AA29" s="325">
        <f>SUM(AA20,AA23:AA28)</f>
        <v>1</v>
      </c>
      <c r="AB29" s="325">
        <f t="shared" ref="AB29:AY29" si="23">SUM(AB20,AB23:AB28)</f>
        <v>1.0000000000000002</v>
      </c>
      <c r="AC29" s="325">
        <f t="shared" si="23"/>
        <v>1</v>
      </c>
      <c r="AD29" s="325">
        <f t="shared" si="23"/>
        <v>1</v>
      </c>
      <c r="AE29" s="325">
        <f t="shared" si="23"/>
        <v>1</v>
      </c>
      <c r="AF29" s="325">
        <f t="shared" si="23"/>
        <v>1</v>
      </c>
      <c r="AG29" s="325">
        <f t="shared" si="23"/>
        <v>0.99999999999999989</v>
      </c>
      <c r="AH29" s="325">
        <f t="shared" si="23"/>
        <v>1.0000000000000002</v>
      </c>
      <c r="AI29" s="325">
        <f t="shared" si="23"/>
        <v>1</v>
      </c>
      <c r="AJ29" s="325">
        <f t="shared" si="23"/>
        <v>0.99999999999999978</v>
      </c>
      <c r="AK29" s="325">
        <f t="shared" si="23"/>
        <v>1</v>
      </c>
      <c r="AL29" s="325">
        <f t="shared" si="23"/>
        <v>1.0000000000000002</v>
      </c>
      <c r="AM29" s="325">
        <f t="shared" si="23"/>
        <v>1</v>
      </c>
      <c r="AN29" s="325">
        <f t="shared" si="23"/>
        <v>0.99999999999999989</v>
      </c>
      <c r="AO29" s="325">
        <f t="shared" si="23"/>
        <v>0.99999999999999989</v>
      </c>
      <c r="AP29" s="325">
        <f t="shared" si="23"/>
        <v>1</v>
      </c>
      <c r="AQ29" s="325">
        <f t="shared" si="23"/>
        <v>0.99999999999999967</v>
      </c>
      <c r="AR29" s="325">
        <f t="shared" si="23"/>
        <v>1.0000000000000002</v>
      </c>
      <c r="AS29" s="325">
        <f t="shared" si="23"/>
        <v>0.99999999999999967</v>
      </c>
      <c r="AT29" s="325">
        <f t="shared" si="23"/>
        <v>1.0000000000000004</v>
      </c>
      <c r="AU29" s="325">
        <f t="shared" si="23"/>
        <v>1</v>
      </c>
      <c r="AV29" s="325">
        <f t="shared" si="23"/>
        <v>1.0000000000000002</v>
      </c>
      <c r="AW29" s="325">
        <f t="shared" si="23"/>
        <v>1.0000000000000002</v>
      </c>
      <c r="AX29" s="325">
        <f t="shared" si="23"/>
        <v>0.99999999999999989</v>
      </c>
      <c r="AY29" s="325">
        <f t="shared" si="23"/>
        <v>0.99999999999999989</v>
      </c>
      <c r="AZ29" s="325">
        <f t="shared" ref="AZ29" si="24">SUM(AZ20,AZ23:AZ28)</f>
        <v>1.0000000000000002</v>
      </c>
      <c r="BA29" s="325" t="e">
        <f t="shared" ref="BA29:BE29" si="25">BA15/BA$13</f>
        <v>#DIV/0!</v>
      </c>
      <c r="BB29" s="325" t="e">
        <f t="shared" si="25"/>
        <v>#DIV/0!</v>
      </c>
      <c r="BC29" s="325" t="e">
        <f t="shared" si="25"/>
        <v>#DIV/0!</v>
      </c>
      <c r="BD29" s="325" t="e">
        <f t="shared" si="25"/>
        <v>#DIV/0!</v>
      </c>
      <c r="BE29" s="325" t="e">
        <f t="shared" si="25"/>
        <v>#DIV/0!</v>
      </c>
      <c r="BF29" s="20"/>
      <c r="BG29" s="20"/>
      <c r="BH29" s="20"/>
      <c r="BI29" s="20"/>
      <c r="BL29" s="598"/>
      <c r="BM29" s="599"/>
      <c r="BN29" s="569"/>
      <c r="BO29" s="600"/>
      <c r="BP29" s="600"/>
      <c r="BQ29" s="600"/>
      <c r="BR29" s="600"/>
      <c r="BS29" s="600"/>
      <c r="BT29" s="594"/>
      <c r="BU29" s="594"/>
      <c r="BV29" s="594"/>
      <c r="BW29" s="594"/>
      <c r="BX29" s="594"/>
      <c r="BY29" s="594"/>
      <c r="BZ29" s="594"/>
      <c r="CA29" s="10"/>
    </row>
    <row r="30" spans="20:79" ht="15.75">
      <c r="T30" s="11"/>
      <c r="U30" s="127"/>
      <c r="V30" s="25"/>
      <c r="W30" s="567"/>
      <c r="X30" s="11"/>
      <c r="Y30" s="568"/>
      <c r="Z30" s="569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20:79" ht="13.5" customHeight="1">
      <c r="Y31" s="15"/>
      <c r="Z31" s="117"/>
      <c r="BH31" s="10"/>
    </row>
    <row r="32" spans="20:79" ht="21.75" customHeight="1" thickBot="1">
      <c r="T32" s="1" t="s">
        <v>56</v>
      </c>
      <c r="W32" s="327" t="s">
        <v>122</v>
      </c>
      <c r="X32" s="327"/>
      <c r="Z32" s="118"/>
      <c r="BF32" s="96"/>
      <c r="BH32" s="10"/>
    </row>
    <row r="33" spans="20:79" ht="15">
      <c r="T33" s="3"/>
      <c r="U33" s="526"/>
      <c r="V33" s="526"/>
      <c r="W33" s="429"/>
      <c r="X33" s="430"/>
      <c r="Y33" s="229" t="s">
        <v>8</v>
      </c>
      <c r="Z33" s="231">
        <v>1990</v>
      </c>
      <c r="AA33" s="231">
        <v>1990</v>
      </c>
      <c r="AB33" s="231">
        <f t="shared" ref="AB33:BE33" si="26">AA33+1</f>
        <v>1991</v>
      </c>
      <c r="AC33" s="231">
        <f t="shared" si="26"/>
        <v>1992</v>
      </c>
      <c r="AD33" s="231">
        <f t="shared" si="26"/>
        <v>1993</v>
      </c>
      <c r="AE33" s="231">
        <f t="shared" si="26"/>
        <v>1994</v>
      </c>
      <c r="AF33" s="231">
        <f t="shared" si="26"/>
        <v>1995</v>
      </c>
      <c r="AG33" s="231">
        <f t="shared" si="26"/>
        <v>1996</v>
      </c>
      <c r="AH33" s="231">
        <f t="shared" si="26"/>
        <v>1997</v>
      </c>
      <c r="AI33" s="231">
        <f t="shared" si="26"/>
        <v>1998</v>
      </c>
      <c r="AJ33" s="232">
        <f t="shared" si="26"/>
        <v>1999</v>
      </c>
      <c r="AK33" s="232">
        <f t="shared" si="26"/>
        <v>2000</v>
      </c>
      <c r="AL33" s="232">
        <f t="shared" si="26"/>
        <v>2001</v>
      </c>
      <c r="AM33" s="232">
        <f t="shared" si="26"/>
        <v>2002</v>
      </c>
      <c r="AN33" s="231">
        <f t="shared" si="26"/>
        <v>2003</v>
      </c>
      <c r="AO33" s="231">
        <f t="shared" si="26"/>
        <v>2004</v>
      </c>
      <c r="AP33" s="231">
        <f t="shared" si="26"/>
        <v>2005</v>
      </c>
      <c r="AQ33" s="231">
        <f t="shared" si="26"/>
        <v>2006</v>
      </c>
      <c r="AR33" s="233">
        <f t="shared" si="26"/>
        <v>2007</v>
      </c>
      <c r="AS33" s="245">
        <v>2008</v>
      </c>
      <c r="AT33" s="245">
        <v>2009</v>
      </c>
      <c r="AU33" s="245">
        <v>2010</v>
      </c>
      <c r="AV33" s="245">
        <v>2011</v>
      </c>
      <c r="AW33" s="245">
        <v>2012</v>
      </c>
      <c r="AX33" s="235">
        <v>2013</v>
      </c>
      <c r="AY33" s="662">
        <f>AX33+1</f>
        <v>2014</v>
      </c>
      <c r="AZ33" s="235">
        <f>AY33+1</f>
        <v>2015</v>
      </c>
      <c r="BA33" s="575">
        <f t="shared" si="26"/>
        <v>2016</v>
      </c>
      <c r="BB33" s="4">
        <f t="shared" si="26"/>
        <v>2017</v>
      </c>
      <c r="BC33" s="4">
        <f t="shared" si="26"/>
        <v>2018</v>
      </c>
      <c r="BD33" s="5">
        <f t="shared" si="26"/>
        <v>2019</v>
      </c>
      <c r="BE33" s="6">
        <f t="shared" si="26"/>
        <v>2020</v>
      </c>
      <c r="BH33" s="10"/>
    </row>
    <row r="34" spans="20:79" ht="18.75">
      <c r="T34" s="8" t="s">
        <v>57</v>
      </c>
      <c r="U34" s="8"/>
      <c r="V34" s="8"/>
      <c r="W34" s="9" t="s">
        <v>18</v>
      </c>
      <c r="X34" s="424"/>
      <c r="Y34" s="93">
        <v>1</v>
      </c>
      <c r="Z34" s="322">
        <f>AA5</f>
        <v>1155.9964874226791</v>
      </c>
      <c r="AA34" s="129">
        <f t="shared" ref="AA34:AX34" si="27">IF(ISTEXT(AA5),AA5,AA5/$Z34-1)</f>
        <v>0</v>
      </c>
      <c r="AB34" s="129">
        <f t="shared" si="27"/>
        <v>7.3362903442231175E-3</v>
      </c>
      <c r="AC34" s="129">
        <f t="shared" si="27"/>
        <v>1.6111974708669097E-2</v>
      </c>
      <c r="AD34" s="129">
        <f t="shared" si="27"/>
        <v>1.013938912232093E-2</v>
      </c>
      <c r="AE34" s="129">
        <f t="shared" si="27"/>
        <v>6.3099734439777899E-2</v>
      </c>
      <c r="AF34" s="129">
        <f t="shared" si="27"/>
        <v>7.4827564784519129E-2</v>
      </c>
      <c r="AG34" s="129">
        <f t="shared" si="27"/>
        <v>8.5874463060716666E-2</v>
      </c>
      <c r="AH34" s="129">
        <f t="shared" si="27"/>
        <v>8.3965382087916929E-2</v>
      </c>
      <c r="AI34" s="129">
        <f t="shared" si="27"/>
        <v>5.3861877957332771E-2</v>
      </c>
      <c r="AJ34" s="129">
        <f t="shared" si="27"/>
        <v>8.3986870463625296E-2</v>
      </c>
      <c r="AK34" s="129">
        <f t="shared" si="27"/>
        <v>0.10233976527446176</v>
      </c>
      <c r="AL34" s="129">
        <f t="shared" si="27"/>
        <v>8.7708687242829653E-2</v>
      </c>
      <c r="AM34" s="129">
        <f t="shared" si="27"/>
        <v>0.11972836626809324</v>
      </c>
      <c r="AN34" s="129">
        <f t="shared" si="27"/>
        <v>0.12411290159021715</v>
      </c>
      <c r="AO34" s="129">
        <f t="shared" si="27"/>
        <v>0.1232188318555254</v>
      </c>
      <c r="AP34" s="129">
        <f t="shared" si="27"/>
        <v>0.12971101155933606</v>
      </c>
      <c r="AQ34" s="129">
        <f t="shared" si="27"/>
        <v>0.11175172706753234</v>
      </c>
      <c r="AR34" s="129">
        <f t="shared" si="27"/>
        <v>0.14170092636492848</v>
      </c>
      <c r="AS34" s="129">
        <f t="shared" si="27"/>
        <v>6.8777175255325007E-2</v>
      </c>
      <c r="AT34" s="129">
        <f t="shared" si="27"/>
        <v>5.7709537105745667E-3</v>
      </c>
      <c r="AU34" s="129">
        <f t="shared" si="27"/>
        <v>4.932605705983284E-2</v>
      </c>
      <c r="AV34" s="129">
        <f t="shared" si="27"/>
        <v>9.1582671538610994E-2</v>
      </c>
      <c r="AW34" s="511">
        <f t="shared" si="27"/>
        <v>0.12133790213396223</v>
      </c>
      <c r="AX34" s="129">
        <f t="shared" si="27"/>
        <v>0.13463025890295777</v>
      </c>
      <c r="AY34" s="129">
        <f t="shared" ref="AY34:AZ34" si="28">IF(ISTEXT(AY5),AY5,AY5/$Z34-1)</f>
        <v>9.5548576634094884E-2</v>
      </c>
      <c r="AZ34" s="129">
        <f t="shared" si="28"/>
        <v>5.8308527556223178E-2</v>
      </c>
      <c r="BA34" s="17"/>
      <c r="BB34" s="17"/>
      <c r="BC34" s="17"/>
      <c r="BD34" s="17"/>
      <c r="BE34" s="543" t="e">
        <f t="shared" ref="BE34:BE41" si="29">IF(ISTEXT(BE7),BE7,BE7/$Z34-1)</f>
        <v>#REF!</v>
      </c>
      <c r="BF34" s="7"/>
      <c r="BG34" s="7"/>
      <c r="BH34" s="10"/>
      <c r="BI34" s="7"/>
    </row>
    <row r="35" spans="20:79" ht="18.75">
      <c r="T35" s="8" t="s">
        <v>10</v>
      </c>
      <c r="U35" s="8"/>
      <c r="V35" s="8"/>
      <c r="W35" s="9" t="s">
        <v>11</v>
      </c>
      <c r="X35" s="424"/>
      <c r="Y35" s="319">
        <v>25</v>
      </c>
      <c r="Z35" s="322">
        <f t="shared" ref="Z35:Z41" si="30">AA8</f>
        <v>44.059335655578849</v>
      </c>
      <c r="AA35" s="129">
        <f>IF(ISTEXT(AA8),AA8,AA8/$Z35-1)</f>
        <v>0</v>
      </c>
      <c r="AB35" s="129">
        <f t="shared" ref="AB35:AP35" si="31">IF(ISTEXT(AB8),AB8,AB8/$Z35-1)</f>
        <v>-2.8110244232094961E-2</v>
      </c>
      <c r="AC35" s="129">
        <f t="shared" si="31"/>
        <v>-9.4362672100239964E-3</v>
      </c>
      <c r="AD35" s="129">
        <f t="shared" si="31"/>
        <v>-0.10223472762833996</v>
      </c>
      <c r="AE35" s="129">
        <f t="shared" si="31"/>
        <v>-2.524325543787731E-2</v>
      </c>
      <c r="AF35" s="129">
        <f t="shared" si="31"/>
        <v>-5.8652257289149468E-2</v>
      </c>
      <c r="AG35" s="129">
        <f t="shared" si="31"/>
        <v>-8.6471211750489996E-2</v>
      </c>
      <c r="AH35" s="129">
        <f t="shared" si="31"/>
        <v>-0.10293837756171464</v>
      </c>
      <c r="AI35" s="129">
        <f t="shared" si="31"/>
        <v>-0.14507942622590786</v>
      </c>
      <c r="AJ35" s="129">
        <f t="shared" si="31"/>
        <v>-0.14819835491623479</v>
      </c>
      <c r="AK35" s="129">
        <f t="shared" si="31"/>
        <v>-0.14866093223473609</v>
      </c>
      <c r="AL35" s="129">
        <f t="shared" si="31"/>
        <v>-0.17274914955364506</v>
      </c>
      <c r="AM35" s="129">
        <f t="shared" si="31"/>
        <v>-0.18804531106842137</v>
      </c>
      <c r="AN35" s="129">
        <f t="shared" si="31"/>
        <v>-0.22141975933296654</v>
      </c>
      <c r="AO35" s="129">
        <f t="shared" si="31"/>
        <v>-0.19821438942740843</v>
      </c>
      <c r="AP35" s="129">
        <f t="shared" si="31"/>
        <v>-0.20294527573509691</v>
      </c>
      <c r="AQ35" s="129">
        <f t="shared" ref="AQ35:AX38" si="32">IF(ISTEXT(AQ8),AQ8,AQ8/$Z35-1)</f>
        <v>-0.21457987958397684</v>
      </c>
      <c r="AR35" s="129">
        <f t="shared" si="32"/>
        <v>-0.20948039602943636</v>
      </c>
      <c r="AS35" s="129">
        <f t="shared" si="32"/>
        <v>-0.21535621828332707</v>
      </c>
      <c r="AT35" s="129">
        <f t="shared" si="32"/>
        <v>-0.23598080695012402</v>
      </c>
      <c r="AU35" s="129">
        <f t="shared" si="32"/>
        <v>-0.21187348698382857</v>
      </c>
      <c r="AV35" s="129">
        <f t="shared" si="32"/>
        <v>-0.23478055517438168</v>
      </c>
      <c r="AW35" s="511">
        <f t="shared" si="32"/>
        <v>-0.25413815380581506</v>
      </c>
      <c r="AX35" s="129">
        <f t="shared" si="32"/>
        <v>-0.26105279260177139</v>
      </c>
      <c r="AY35" s="129">
        <f t="shared" ref="AY35:AZ35" si="33">IF(ISTEXT(AY8),AY8,AY8/$Z35-1)</f>
        <v>-0.27501145221201062</v>
      </c>
      <c r="AZ35" s="129">
        <f t="shared" si="33"/>
        <v>-0.29257865409113648</v>
      </c>
      <c r="BA35" s="17"/>
      <c r="BB35" s="17"/>
      <c r="BC35" s="17"/>
      <c r="BD35" s="17"/>
      <c r="BE35" s="543" t="e">
        <f t="shared" si="29"/>
        <v>#REF!</v>
      </c>
      <c r="BF35" s="20"/>
      <c r="BG35" s="20"/>
      <c r="BH35" s="10"/>
      <c r="BI35" s="20"/>
      <c r="BL35" s="113"/>
      <c r="BM35" s="113"/>
      <c r="BN35" s="114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7"/>
    </row>
    <row r="36" spans="20:79" ht="18.75">
      <c r="T36" s="8" t="s">
        <v>12</v>
      </c>
      <c r="U36" s="8"/>
      <c r="V36" s="8"/>
      <c r="W36" s="9" t="s">
        <v>13</v>
      </c>
      <c r="X36" s="424"/>
      <c r="Y36" s="319">
        <v>298</v>
      </c>
      <c r="Z36" s="322">
        <f t="shared" si="30"/>
        <v>30.812405819247587</v>
      </c>
      <c r="AA36" s="129">
        <f>IF(ISTEXT(AA9),AA9,AA9/$Z36-1)</f>
        <v>0</v>
      </c>
      <c r="AB36" s="129">
        <f t="shared" ref="AB36:AP36" si="34">IF(ISTEXT(AB9),AB9,AB9/$Z36-1)</f>
        <v>-9.7697321378381607E-3</v>
      </c>
      <c r="AC36" s="129">
        <f t="shared" si="34"/>
        <v>-5.2999440053480562E-3</v>
      </c>
      <c r="AD36" s="129">
        <f t="shared" si="34"/>
        <v>-8.7891234186717737E-3</v>
      </c>
      <c r="AE36" s="129">
        <f t="shared" si="34"/>
        <v>3.3631702210034087E-2</v>
      </c>
      <c r="AF36" s="129">
        <f t="shared" si="34"/>
        <v>4.3420747717997976E-2</v>
      </c>
      <c r="AG36" s="129">
        <f t="shared" si="34"/>
        <v>7.9745784862057301E-2</v>
      </c>
      <c r="AH36" s="129">
        <f t="shared" si="34"/>
        <v>0.10561298422466203</v>
      </c>
      <c r="AI36" s="129">
        <f t="shared" si="34"/>
        <v>5.5066454411581089E-2</v>
      </c>
      <c r="AJ36" s="129">
        <f t="shared" si="34"/>
        <v>-0.14230891554628244</v>
      </c>
      <c r="AK36" s="129">
        <f t="shared" si="34"/>
        <v>-5.8846386972935427E-2</v>
      </c>
      <c r="AL36" s="129">
        <f t="shared" si="34"/>
        <v>-0.17302702429389483</v>
      </c>
      <c r="AM36" s="129">
        <f t="shared" si="34"/>
        <v>-0.18807335347240839</v>
      </c>
      <c r="AN36" s="129">
        <f t="shared" si="34"/>
        <v>-0.19308124113222935</v>
      </c>
      <c r="AO36" s="129">
        <f t="shared" si="34"/>
        <v>-0.19201287607642548</v>
      </c>
      <c r="AP36" s="129">
        <f t="shared" si="34"/>
        <v>-0.20431320097091044</v>
      </c>
      <c r="AQ36" s="129">
        <f t="shared" si="32"/>
        <v>-0.20354532729343322</v>
      </c>
      <c r="AR36" s="129">
        <f t="shared" si="32"/>
        <v>-0.22187950876951157</v>
      </c>
      <c r="AS36" s="129">
        <f t="shared" si="32"/>
        <v>-0.25052444236661875</v>
      </c>
      <c r="AT36" s="129">
        <f t="shared" si="32"/>
        <v>-0.2656251757405601</v>
      </c>
      <c r="AU36" s="129">
        <f t="shared" si="32"/>
        <v>-0.27597387055144762</v>
      </c>
      <c r="AV36" s="129">
        <f t="shared" si="32"/>
        <v>-0.29098917753486397</v>
      </c>
      <c r="AW36" s="511">
        <f t="shared" si="32"/>
        <v>-0.30295215620360061</v>
      </c>
      <c r="AX36" s="129">
        <f t="shared" si="32"/>
        <v>-0.3011588086603989</v>
      </c>
      <c r="AY36" s="129">
        <f t="shared" ref="AY36:AZ36" si="35">IF(ISTEXT(AY9),AY9,AY9/$Z36-1)</f>
        <v>-0.31526226130277102</v>
      </c>
      <c r="AZ36" s="129">
        <f t="shared" si="35"/>
        <v>-0.32123136690947951</v>
      </c>
      <c r="BA36" s="17"/>
      <c r="BB36" s="17"/>
      <c r="BC36" s="17"/>
      <c r="BD36" s="17"/>
      <c r="BE36" s="543" t="e">
        <f t="shared" si="29"/>
        <v>#REF!</v>
      </c>
      <c r="BF36" s="20"/>
      <c r="BG36" s="20"/>
      <c r="BH36" s="10"/>
      <c r="BI36" s="20"/>
      <c r="BL36" s="105"/>
      <c r="BM36" s="106"/>
      <c r="BN36" s="107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"/>
    </row>
    <row r="37" spans="20:79" ht="28.5">
      <c r="T37" s="12" t="s">
        <v>14</v>
      </c>
      <c r="U37" s="12"/>
      <c r="V37" s="12"/>
      <c r="W37" s="9" t="s">
        <v>58</v>
      </c>
      <c r="X37" s="424"/>
      <c r="Y37" s="13" t="s">
        <v>119</v>
      </c>
      <c r="Z37" s="322">
        <f t="shared" si="30"/>
        <v>15.9323098610065</v>
      </c>
      <c r="AA37" s="129">
        <f>IF(ISTEXT(AA10),AA10,AA10/$Z37-1)</f>
        <v>0</v>
      </c>
      <c r="AB37" s="129">
        <f t="shared" ref="AB37:AP37" si="36">IF(ISTEXT(AB10),AB10,AB10/$Z37-1)</f>
        <v>8.8957790566543293E-2</v>
      </c>
      <c r="AC37" s="129">
        <f t="shared" si="36"/>
        <v>0.11516937535412164</v>
      </c>
      <c r="AD37" s="129">
        <f t="shared" si="36"/>
        <v>0.13788637322829</v>
      </c>
      <c r="AE37" s="129">
        <f t="shared" si="36"/>
        <v>0.32133352895417455</v>
      </c>
      <c r="AF37" s="129">
        <f t="shared" si="36"/>
        <v>0.58251537123934916</v>
      </c>
      <c r="AG37" s="129">
        <f t="shared" si="36"/>
        <v>0.54389817744200486</v>
      </c>
      <c r="AH37" s="129">
        <f t="shared" si="36"/>
        <v>0.53377172955970842</v>
      </c>
      <c r="AI37" s="129">
        <f t="shared" si="36"/>
        <v>0.49017183492585659</v>
      </c>
      <c r="AJ37" s="129">
        <f t="shared" si="36"/>
        <v>0.52947430448638499</v>
      </c>
      <c r="AK37" s="129">
        <f t="shared" si="36"/>
        <v>0.43430951860962796</v>
      </c>
      <c r="AL37" s="129">
        <f t="shared" si="36"/>
        <v>0.22156413833847166</v>
      </c>
      <c r="AM37" s="129">
        <f t="shared" si="36"/>
        <v>1.9079215519760107E-2</v>
      </c>
      <c r="AN37" s="129">
        <f t="shared" si="36"/>
        <v>1.8579375685613408E-2</v>
      </c>
      <c r="AO37" s="129">
        <f t="shared" si="36"/>
        <v>-0.22041985622420746</v>
      </c>
      <c r="AP37" s="129">
        <f t="shared" si="36"/>
        <v>-0.1977473687716238</v>
      </c>
      <c r="AQ37" s="129">
        <f t="shared" si="32"/>
        <v>-8.1931165293513519E-2</v>
      </c>
      <c r="AR37" s="129">
        <f t="shared" si="32"/>
        <v>4.8628128857219011E-2</v>
      </c>
      <c r="AS37" s="129">
        <f t="shared" si="32"/>
        <v>0.21042221534956718</v>
      </c>
      <c r="AT37" s="129">
        <f t="shared" si="32"/>
        <v>0.31412892891098942</v>
      </c>
      <c r="AU37" s="129">
        <f t="shared" si="32"/>
        <v>0.46274892263198764</v>
      </c>
      <c r="AV37" s="129">
        <f t="shared" si="32"/>
        <v>0.63637270773716392</v>
      </c>
      <c r="AW37" s="511">
        <f t="shared" si="32"/>
        <v>0.84239472286848494</v>
      </c>
      <c r="AX37" s="129">
        <f t="shared" si="32"/>
        <v>1.0143338221121176</v>
      </c>
      <c r="AY37" s="129">
        <f t="shared" ref="AY37:AZ37" si="37">IF(ISTEXT(AY10),AY10,AY10/$Z37-1)</f>
        <v>1.2460606342389764</v>
      </c>
      <c r="AZ37" s="129">
        <f t="shared" si="37"/>
        <v>1.4750458535776891</v>
      </c>
      <c r="BA37" s="17"/>
      <c r="BB37" s="17"/>
      <c r="BC37" s="17"/>
      <c r="BD37" s="17"/>
      <c r="BE37" s="543">
        <f t="shared" si="29"/>
        <v>-1</v>
      </c>
      <c r="BF37" s="20"/>
      <c r="BG37" s="20"/>
      <c r="BH37" s="10"/>
      <c r="BI37" s="20"/>
      <c r="BL37" s="105"/>
      <c r="BM37" s="106"/>
      <c r="BN37" s="140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"/>
    </row>
    <row r="38" spans="20:79" ht="28.5">
      <c r="T38" s="12" t="s">
        <v>15</v>
      </c>
      <c r="U38" s="12"/>
      <c r="V38" s="12"/>
      <c r="W38" s="9" t="s">
        <v>16</v>
      </c>
      <c r="X38" s="424"/>
      <c r="Y38" s="13" t="s">
        <v>120</v>
      </c>
      <c r="Z38" s="322">
        <f t="shared" si="30"/>
        <v>6.5392993330603124</v>
      </c>
      <c r="AA38" s="129">
        <f>IF(ISTEXT(AA11),AA11,AA11/$Z38-1)</f>
        <v>0</v>
      </c>
      <c r="AB38" s="129">
        <f t="shared" ref="AB38:AP38" si="38">IF(ISTEXT(AB11),AB11,AB11/$Z38-1)</f>
        <v>0.14797040261001193</v>
      </c>
      <c r="AC38" s="129">
        <f t="shared" si="38"/>
        <v>0.16484851353830776</v>
      </c>
      <c r="AD38" s="129">
        <f t="shared" si="38"/>
        <v>0.6733898337656361</v>
      </c>
      <c r="AE38" s="129">
        <f t="shared" si="38"/>
        <v>1.0557954533645075</v>
      </c>
      <c r="AF38" s="129">
        <f t="shared" si="38"/>
        <v>1.6929366132771735</v>
      </c>
      <c r="AG38" s="129">
        <f t="shared" si="38"/>
        <v>1.7920693201569486</v>
      </c>
      <c r="AH38" s="129">
        <f t="shared" si="38"/>
        <v>2.056028156115203</v>
      </c>
      <c r="AI38" s="129">
        <f t="shared" si="38"/>
        <v>1.5336775830373477</v>
      </c>
      <c r="AJ38" s="129">
        <f t="shared" si="38"/>
        <v>1.0060352094862339</v>
      </c>
      <c r="AK38" s="129">
        <f t="shared" si="38"/>
        <v>0.81565474780023761</v>
      </c>
      <c r="AL38" s="129">
        <f t="shared" si="38"/>
        <v>0.51063102193851773</v>
      </c>
      <c r="AM38" s="129">
        <f t="shared" si="38"/>
        <v>0.40679287516260709</v>
      </c>
      <c r="AN38" s="129">
        <f t="shared" si="38"/>
        <v>0.35399913292164986</v>
      </c>
      <c r="AO38" s="129">
        <f t="shared" si="38"/>
        <v>0.40942324462616742</v>
      </c>
      <c r="AP38" s="129">
        <f t="shared" si="38"/>
        <v>0.31869657888976288</v>
      </c>
      <c r="AQ38" s="129">
        <f t="shared" si="32"/>
        <v>0.37610702425455944</v>
      </c>
      <c r="AR38" s="129">
        <f t="shared" si="32"/>
        <v>0.21065716409355528</v>
      </c>
      <c r="AS38" s="129">
        <f t="shared" si="32"/>
        <v>-0.1217094544439451</v>
      </c>
      <c r="AT38" s="129">
        <f t="shared" si="32"/>
        <v>-0.38114590892502365</v>
      </c>
      <c r="AU38" s="129">
        <f t="shared" si="32"/>
        <v>-0.35015305352667914</v>
      </c>
      <c r="AV38" s="129">
        <f t="shared" si="32"/>
        <v>-0.42571118080215031</v>
      </c>
      <c r="AW38" s="511">
        <f t="shared" si="32"/>
        <v>-0.4745112386269924</v>
      </c>
      <c r="AX38" s="129">
        <f t="shared" si="32"/>
        <v>-0.49840814126899713</v>
      </c>
      <c r="AY38" s="129">
        <f t="shared" ref="AY38:AZ38" si="39">IF(ISTEXT(AY11),AY11,AY11/$Z38-1)</f>
        <v>-0.48596552378946034</v>
      </c>
      <c r="AZ38" s="129">
        <f t="shared" si="39"/>
        <v>-0.49411939894066026</v>
      </c>
      <c r="BA38" s="17"/>
      <c r="BB38" s="17"/>
      <c r="BC38" s="17"/>
      <c r="BD38" s="17"/>
      <c r="BE38" s="543">
        <f t="shared" si="29"/>
        <v>-1</v>
      </c>
      <c r="BF38" s="20"/>
      <c r="BG38" s="20"/>
      <c r="BH38" s="10"/>
      <c r="BI38" s="20"/>
      <c r="BL38" s="105"/>
      <c r="BM38" s="106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"/>
    </row>
    <row r="39" spans="20:79" ht="21" customHeight="1">
      <c r="T39" s="410" t="s">
        <v>17</v>
      </c>
      <c r="U39" s="532"/>
      <c r="V39" s="532"/>
      <c r="W39" s="329" t="s">
        <v>123</v>
      </c>
      <c r="X39" s="434"/>
      <c r="Y39" s="319">
        <v>22800</v>
      </c>
      <c r="Z39" s="328">
        <f t="shared" si="30"/>
        <v>12.850069876123966</v>
      </c>
      <c r="AA39" s="129">
        <f t="shared" ref="AA39:BD39" si="40">IF(ISTEXT(AA12),AA12,AA12/$Z39-1)</f>
        <v>0</v>
      </c>
      <c r="AB39" s="129">
        <f t="shared" si="40"/>
        <v>0.10552257582449287</v>
      </c>
      <c r="AC39" s="129">
        <f t="shared" si="40"/>
        <v>0.21678907795562519</v>
      </c>
      <c r="AD39" s="129">
        <f t="shared" si="40"/>
        <v>0.2219365903711934</v>
      </c>
      <c r="AE39" s="129">
        <f t="shared" si="40"/>
        <v>0.16886179869525741</v>
      </c>
      <c r="AF39" s="129">
        <f t="shared" si="40"/>
        <v>0.27995605106481269</v>
      </c>
      <c r="AG39" s="129">
        <f t="shared" si="40"/>
        <v>0.32467666935426065</v>
      </c>
      <c r="AH39" s="129">
        <f t="shared" si="40"/>
        <v>0.12921879944927772</v>
      </c>
      <c r="AI39" s="129">
        <f t="shared" si="40"/>
        <v>2.9107341460523184E-2</v>
      </c>
      <c r="AJ39" s="129">
        <f t="shared" si="40"/>
        <v>-0.28587028876379506</v>
      </c>
      <c r="AK39" s="129">
        <f t="shared" si="40"/>
        <v>-0.45281551006819842</v>
      </c>
      <c r="AL39" s="129">
        <f t="shared" si="40"/>
        <v>-0.52793900434169694</v>
      </c>
      <c r="AM39" s="129">
        <f t="shared" si="40"/>
        <v>-0.55366150889473265</v>
      </c>
      <c r="AN39" s="129">
        <f t="shared" si="40"/>
        <v>-0.57927771025294872</v>
      </c>
      <c r="AO39" s="129">
        <f t="shared" si="40"/>
        <v>-0.59076469002750531</v>
      </c>
      <c r="AP39" s="129">
        <f t="shared" si="40"/>
        <v>-0.60677206706906639</v>
      </c>
      <c r="AQ39" s="129">
        <f t="shared" si="40"/>
        <v>-0.59308374444006773</v>
      </c>
      <c r="AR39" s="129">
        <f t="shared" si="40"/>
        <v>-0.63164001009659065</v>
      </c>
      <c r="AS39" s="129">
        <f t="shared" si="40"/>
        <v>-0.67493027176198206</v>
      </c>
      <c r="AT39" s="129">
        <f t="shared" si="40"/>
        <v>-0.80960154693740694</v>
      </c>
      <c r="AU39" s="129">
        <f t="shared" si="40"/>
        <v>-0.81137288197417123</v>
      </c>
      <c r="AV39" s="129">
        <f t="shared" si="40"/>
        <v>-0.82508712038286958</v>
      </c>
      <c r="AW39" s="511">
        <f t="shared" si="40"/>
        <v>-0.82610652674773499</v>
      </c>
      <c r="AX39" s="129">
        <f t="shared" si="40"/>
        <v>-0.83643567147215969</v>
      </c>
      <c r="AY39" s="129">
        <f t="shared" ref="AY39:AZ39" si="41">IF(ISTEXT(AY12),AY12,AY12/$Z39-1)</f>
        <v>-0.83929525920548476</v>
      </c>
      <c r="AZ39" s="129">
        <f t="shared" si="41"/>
        <v>-0.83487590937218159</v>
      </c>
      <c r="BA39" s="129">
        <f t="shared" si="40"/>
        <v>-1</v>
      </c>
      <c r="BB39" s="129">
        <f t="shared" si="40"/>
        <v>-1</v>
      </c>
      <c r="BC39" s="129">
        <f t="shared" si="40"/>
        <v>-1</v>
      </c>
      <c r="BD39" s="129">
        <f t="shared" si="40"/>
        <v>-1</v>
      </c>
      <c r="BE39" s="543">
        <f t="shared" si="29"/>
        <v>-1</v>
      </c>
      <c r="BF39" s="20"/>
      <c r="BG39" s="20"/>
      <c r="BH39" s="10"/>
      <c r="BI39" s="20"/>
      <c r="BL39" s="109"/>
      <c r="BM39" s="110"/>
      <c r="BN39" s="107"/>
      <c r="BO39" s="115"/>
      <c r="BP39" s="115"/>
      <c r="BQ39" s="115"/>
      <c r="BR39" s="115"/>
      <c r="BS39" s="115"/>
      <c r="BT39" s="108"/>
      <c r="BU39" s="108"/>
      <c r="BV39" s="108"/>
      <c r="BW39" s="108"/>
      <c r="BX39" s="108"/>
      <c r="BY39" s="108"/>
      <c r="BZ39" s="108"/>
      <c r="CA39" s="10"/>
    </row>
    <row r="40" spans="20:79" ht="21" customHeight="1" thickBot="1">
      <c r="T40" s="317" t="s">
        <v>129</v>
      </c>
      <c r="U40" s="317"/>
      <c r="V40" s="317"/>
      <c r="W40" s="330" t="s">
        <v>121</v>
      </c>
      <c r="X40" s="422"/>
      <c r="Y40" s="321">
        <v>17200</v>
      </c>
      <c r="Z40" s="324">
        <f t="shared" si="30"/>
        <v>3.2888772785813876E-2</v>
      </c>
      <c r="AA40" s="131">
        <f t="shared" ref="AA40:BD40" si="42">IF(ISTEXT(AA13),AA13,AA13/$Z40-1)</f>
        <v>0</v>
      </c>
      <c r="AB40" s="131">
        <f t="shared" si="42"/>
        <v>0</v>
      </c>
      <c r="AC40" s="131">
        <f t="shared" si="42"/>
        <v>0</v>
      </c>
      <c r="AD40" s="131">
        <f t="shared" si="42"/>
        <v>0.33333333333333326</v>
      </c>
      <c r="AE40" s="131">
        <f t="shared" si="42"/>
        <v>1.3333333333333335</v>
      </c>
      <c r="AF40" s="131">
        <f t="shared" si="42"/>
        <v>5.1666666666666634</v>
      </c>
      <c r="AG40" s="131">
        <f t="shared" si="42"/>
        <v>4.9070045670679674</v>
      </c>
      <c r="AH40" s="131">
        <f t="shared" si="42"/>
        <v>4.2534447408657456</v>
      </c>
      <c r="AI40" s="131">
        <f t="shared" si="42"/>
        <v>4.249653710458265</v>
      </c>
      <c r="AJ40" s="131">
        <f t="shared" si="42"/>
        <v>7.592268641765477</v>
      </c>
      <c r="AK40" s="131">
        <f t="shared" si="42"/>
        <v>4.6558089683166246</v>
      </c>
      <c r="AL40" s="131">
        <f t="shared" si="42"/>
        <v>4.9306837551504969</v>
      </c>
      <c r="AM40" s="131">
        <f t="shared" si="42"/>
        <v>7.2618720629056064</v>
      </c>
      <c r="AN40" s="131">
        <f t="shared" si="42"/>
        <v>8.0953917164130136</v>
      </c>
      <c r="AO40" s="131">
        <f t="shared" si="42"/>
        <v>10.169718669590953</v>
      </c>
      <c r="AP40" s="131">
        <f t="shared" si="42"/>
        <v>37.00302065694332</v>
      </c>
      <c r="AQ40" s="131">
        <f t="shared" si="42"/>
        <v>32.246413633961375</v>
      </c>
      <c r="AR40" s="131">
        <f t="shared" si="42"/>
        <v>35.794241736060705</v>
      </c>
      <c r="AS40" s="131">
        <f t="shared" si="42"/>
        <v>34.670520803774814</v>
      </c>
      <c r="AT40" s="131">
        <f t="shared" si="42"/>
        <v>34.473363664773125</v>
      </c>
      <c r="AU40" s="131">
        <f t="shared" si="42"/>
        <v>40.639178222534106</v>
      </c>
      <c r="AV40" s="131">
        <f t="shared" si="42"/>
        <v>46.472126098304443</v>
      </c>
      <c r="AW40" s="512">
        <f t="shared" si="42"/>
        <v>37.176318026814975</v>
      </c>
      <c r="AX40" s="131">
        <f t="shared" si="42"/>
        <v>40.380606522994846</v>
      </c>
      <c r="AY40" s="131">
        <f t="shared" ref="AY40:AZ40" si="43">IF(ISTEXT(AY13),AY13,AY13/$Z40-1)</f>
        <v>24.2584206768563</v>
      </c>
      <c r="AZ40" s="131">
        <f t="shared" si="43"/>
        <v>16.362492845668438</v>
      </c>
      <c r="BA40" s="131">
        <f t="shared" si="42"/>
        <v>-1</v>
      </c>
      <c r="BB40" s="131">
        <f t="shared" si="42"/>
        <v>-1</v>
      </c>
      <c r="BC40" s="131">
        <f t="shared" si="42"/>
        <v>-1</v>
      </c>
      <c r="BD40" s="131">
        <f t="shared" si="42"/>
        <v>-1</v>
      </c>
      <c r="BE40" s="544">
        <f t="shared" si="29"/>
        <v>-1</v>
      </c>
      <c r="BF40" s="20"/>
      <c r="BG40" s="20"/>
      <c r="BH40" s="10"/>
      <c r="BI40" s="20"/>
      <c r="BL40" s="109"/>
      <c r="BM40" s="110"/>
      <c r="BN40" s="107"/>
      <c r="BO40" s="115"/>
      <c r="BP40" s="115"/>
      <c r="BQ40" s="115"/>
      <c r="BR40" s="115"/>
      <c r="BS40" s="115"/>
      <c r="BT40" s="108"/>
      <c r="BU40" s="108"/>
      <c r="BV40" s="108"/>
      <c r="BW40" s="108"/>
      <c r="BX40" s="108"/>
      <c r="BY40" s="108"/>
      <c r="BZ40" s="108"/>
      <c r="CA40" s="10"/>
    </row>
    <row r="41" spans="20:79" ht="23.25" customHeight="1" thickTop="1" thickBot="1">
      <c r="T41" s="23" t="s">
        <v>7</v>
      </c>
      <c r="U41" s="23"/>
      <c r="V41" s="23"/>
      <c r="W41" s="21" t="s">
        <v>9</v>
      </c>
      <c r="X41" s="425"/>
      <c r="Y41" s="22"/>
      <c r="Z41" s="323">
        <f t="shared" si="30"/>
        <v>1266.2227967404822</v>
      </c>
      <c r="AA41" s="325">
        <f t="shared" ref="AA41:BD41" si="44">IF(ISTEXT(AA14),AA14,AA14/$Z41-1)</f>
        <v>0</v>
      </c>
      <c r="AB41" s="325">
        <f t="shared" si="44"/>
        <v>8.4361745583669823E-3</v>
      </c>
      <c r="AC41" s="325">
        <f t="shared" si="44"/>
        <v>1.8752615487039659E-2</v>
      </c>
      <c r="AD41" s="325">
        <f t="shared" si="44"/>
        <v>1.2959093587453285E-2</v>
      </c>
      <c r="AE41" s="325">
        <f t="shared" si="44"/>
        <v>6.8790918669428436E-2</v>
      </c>
      <c r="AF41" s="325">
        <f t="shared" si="44"/>
        <v>8.637732265414555E-2</v>
      </c>
      <c r="AG41" s="325">
        <f t="shared" si="44"/>
        <v>9.6851682475018741E-2</v>
      </c>
      <c r="AH41" s="325">
        <f t="shared" si="44"/>
        <v>9.4400481485260146E-2</v>
      </c>
      <c r="AI41" s="325">
        <f t="shared" si="44"/>
        <v>5.9958889024659401E-2</v>
      </c>
      <c r="AJ41" s="325">
        <f t="shared" si="44"/>
        <v>7.720986199741886E-2</v>
      </c>
      <c r="AK41" s="325">
        <f t="shared" si="44"/>
        <v>9.2028895771420149E-2</v>
      </c>
      <c r="AL41" s="325">
        <f t="shared" si="44"/>
        <v>7.0047428929350675E-2</v>
      </c>
      <c r="AM41" s="325">
        <f t="shared" si="44"/>
        <v>9.5096841191779635E-2</v>
      </c>
      <c r="AN41" s="325">
        <f t="shared" si="44"/>
        <v>9.7299290972177488E-2</v>
      </c>
      <c r="AO41" s="325">
        <f t="shared" si="44"/>
        <v>9.4532818286615417E-2</v>
      </c>
      <c r="AP41" s="325">
        <f t="shared" si="44"/>
        <v>0.10034715788897342</v>
      </c>
      <c r="AQ41" s="325">
        <f t="shared" si="44"/>
        <v>8.5334221732373816E-2</v>
      </c>
      <c r="AR41" s="325">
        <f t="shared" si="44"/>
        <v>0.11289678565893491</v>
      </c>
      <c r="AS41" s="325">
        <f t="shared" si="44"/>
        <v>4.527042758558153E-2</v>
      </c>
      <c r="AT41" s="325">
        <f t="shared" si="44"/>
        <v>-1.4742890195560632E-2</v>
      </c>
      <c r="AU41" s="325">
        <f t="shared" si="44"/>
        <v>2.7779947477865052E-2</v>
      </c>
      <c r="AV41" s="325">
        <f t="shared" si="44"/>
        <v>6.7002357945332491E-2</v>
      </c>
      <c r="AW41" s="513">
        <f t="shared" si="44"/>
        <v>9.5291149056090374E-2</v>
      </c>
      <c r="AX41" s="325">
        <f t="shared" si="44"/>
        <v>0.10924785054048369</v>
      </c>
      <c r="AY41" s="325">
        <f t="shared" ref="AY41:AZ41" si="45">IF(ISTEXT(AY14),AY14,AY14/$Z41-1)</f>
        <v>7.5271575949108049E-2</v>
      </c>
      <c r="AZ41" s="325">
        <f t="shared" si="45"/>
        <v>4.3195670063568059E-2</v>
      </c>
      <c r="BA41" s="325" t="e">
        <f t="shared" si="44"/>
        <v>#REF!</v>
      </c>
      <c r="BB41" s="325" t="e">
        <f t="shared" si="44"/>
        <v>#REF!</v>
      </c>
      <c r="BC41" s="325" t="e">
        <f t="shared" si="44"/>
        <v>#REF!</v>
      </c>
      <c r="BD41" s="325" t="e">
        <f t="shared" si="44"/>
        <v>#REF!</v>
      </c>
      <c r="BE41" s="545" t="e">
        <f t="shared" si="29"/>
        <v>#REF!</v>
      </c>
      <c r="BF41" s="20"/>
      <c r="BG41" s="20"/>
      <c r="BH41" s="20"/>
      <c r="BI41" s="20"/>
      <c r="BL41" s="109"/>
      <c r="BM41" s="110"/>
      <c r="BN41" s="107"/>
      <c r="BO41" s="115"/>
      <c r="BP41" s="115"/>
      <c r="BQ41" s="115"/>
      <c r="BR41" s="115"/>
      <c r="BS41" s="115"/>
      <c r="BT41" s="108"/>
      <c r="BU41" s="108"/>
      <c r="BV41" s="108"/>
      <c r="BW41" s="108"/>
      <c r="BX41" s="108"/>
      <c r="BY41" s="108"/>
      <c r="BZ41" s="108"/>
      <c r="CA41" s="10"/>
    </row>
    <row r="42" spans="20:79" ht="15">
      <c r="W42" s="24"/>
      <c r="X42" s="24"/>
      <c r="Y42" s="25"/>
      <c r="Z42" s="119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BF42" s="20"/>
      <c r="BG42" s="20"/>
      <c r="BH42" s="20"/>
      <c r="BI42" s="20"/>
      <c r="BL42" s="105"/>
      <c r="BM42" s="106"/>
      <c r="BN42" s="107"/>
      <c r="BO42" s="115"/>
      <c r="BP42" s="115"/>
      <c r="BQ42" s="115"/>
      <c r="BR42" s="115"/>
      <c r="BS42" s="115"/>
      <c r="BT42" s="108"/>
      <c r="BU42" s="108"/>
      <c r="BV42" s="108"/>
      <c r="BW42" s="108"/>
      <c r="BX42" s="108"/>
      <c r="BY42" s="108"/>
      <c r="BZ42" s="108"/>
      <c r="CA42" s="10"/>
    </row>
    <row r="43" spans="20:79" ht="15">
      <c r="AL43" s="124"/>
      <c r="AM43" s="120"/>
      <c r="BL43" s="111"/>
      <c r="BM43" s="112"/>
      <c r="BN43" s="107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"/>
    </row>
    <row r="44" spans="20:79" ht="21.75" customHeight="1" thickBot="1">
      <c r="T44" s="1" t="s">
        <v>56</v>
      </c>
      <c r="W44" s="327" t="s">
        <v>124</v>
      </c>
      <c r="X44" s="327"/>
      <c r="Z44" s="118"/>
      <c r="BF44" s="96"/>
      <c r="BH44" s="10"/>
    </row>
    <row r="45" spans="20:79" ht="15">
      <c r="T45" s="3"/>
      <c r="U45" s="526"/>
      <c r="V45" s="526"/>
      <c r="W45" s="429"/>
      <c r="X45" s="430"/>
      <c r="Y45" s="229" t="s">
        <v>8</v>
      </c>
      <c r="Z45" s="231">
        <v>2005</v>
      </c>
      <c r="AA45" s="231">
        <v>1990</v>
      </c>
      <c r="AB45" s="231">
        <f t="shared" ref="AB45:AR45" si="46">AA45+1</f>
        <v>1991</v>
      </c>
      <c r="AC45" s="231">
        <f t="shared" si="46"/>
        <v>1992</v>
      </c>
      <c r="AD45" s="231">
        <f t="shared" si="46"/>
        <v>1993</v>
      </c>
      <c r="AE45" s="231">
        <f t="shared" si="46"/>
        <v>1994</v>
      </c>
      <c r="AF45" s="231">
        <f t="shared" si="46"/>
        <v>1995</v>
      </c>
      <c r="AG45" s="231">
        <f t="shared" si="46"/>
        <v>1996</v>
      </c>
      <c r="AH45" s="231">
        <f t="shared" si="46"/>
        <v>1997</v>
      </c>
      <c r="AI45" s="231">
        <f t="shared" si="46"/>
        <v>1998</v>
      </c>
      <c r="AJ45" s="232">
        <f t="shared" si="46"/>
        <v>1999</v>
      </c>
      <c r="AK45" s="232">
        <f t="shared" si="46"/>
        <v>2000</v>
      </c>
      <c r="AL45" s="232">
        <f t="shared" si="46"/>
        <v>2001</v>
      </c>
      <c r="AM45" s="232">
        <f t="shared" si="46"/>
        <v>2002</v>
      </c>
      <c r="AN45" s="231">
        <f t="shared" si="46"/>
        <v>2003</v>
      </c>
      <c r="AO45" s="231">
        <f t="shared" si="46"/>
        <v>2004</v>
      </c>
      <c r="AP45" s="231">
        <f t="shared" si="46"/>
        <v>2005</v>
      </c>
      <c r="AQ45" s="231">
        <f t="shared" si="46"/>
        <v>2006</v>
      </c>
      <c r="AR45" s="233">
        <f t="shared" si="46"/>
        <v>2007</v>
      </c>
      <c r="AS45" s="245">
        <v>2008</v>
      </c>
      <c r="AT45" s="245">
        <v>2009</v>
      </c>
      <c r="AU45" s="245">
        <v>2010</v>
      </c>
      <c r="AV45" s="245">
        <v>2011</v>
      </c>
      <c r="AW45" s="245">
        <v>2012</v>
      </c>
      <c r="AX45" s="235">
        <v>2013</v>
      </c>
      <c r="AY45" s="662">
        <f>AX45+1</f>
        <v>2014</v>
      </c>
      <c r="AZ45" s="235">
        <f>AY45+1</f>
        <v>2015</v>
      </c>
      <c r="BA45" s="4">
        <f t="shared" ref="BA45:BE45" si="47">AZ45+1</f>
        <v>2016</v>
      </c>
      <c r="BB45" s="4">
        <f t="shared" si="47"/>
        <v>2017</v>
      </c>
      <c r="BC45" s="4">
        <f t="shared" si="47"/>
        <v>2018</v>
      </c>
      <c r="BD45" s="5">
        <f t="shared" si="47"/>
        <v>2019</v>
      </c>
      <c r="BE45" s="6">
        <f t="shared" si="47"/>
        <v>2020</v>
      </c>
      <c r="BH45" s="10"/>
    </row>
    <row r="46" spans="20:79" ht="18.75">
      <c r="T46" s="8" t="s">
        <v>52</v>
      </c>
      <c r="U46" s="8"/>
      <c r="V46" s="8"/>
      <c r="W46" s="9" t="s">
        <v>18</v>
      </c>
      <c r="X46" s="424"/>
      <c r="Y46" s="93">
        <v>1</v>
      </c>
      <c r="Z46" s="322">
        <f>$AP$5</f>
        <v>1305.9419611653141</v>
      </c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129">
        <f t="shared" ref="AP46:AW46" si="48">IF(ISTEXT(AP5),AP5,AP5/$Z46-1)</f>
        <v>0</v>
      </c>
      <c r="AQ46" s="129">
        <f t="shared" si="48"/>
        <v>-1.5897237707734213E-2</v>
      </c>
      <c r="AR46" s="129">
        <f t="shared" si="48"/>
        <v>1.0613258331475972E-2</v>
      </c>
      <c r="AS46" s="129">
        <f t="shared" si="48"/>
        <v>-5.3937543035810775E-2</v>
      </c>
      <c r="AT46" s="129">
        <f t="shared" si="48"/>
        <v>-0.1097095244541233</v>
      </c>
      <c r="AU46" s="129">
        <f t="shared" si="48"/>
        <v>-7.1155325279646631E-2</v>
      </c>
      <c r="AV46" s="129">
        <f t="shared" si="48"/>
        <v>-3.3750525249901409E-2</v>
      </c>
      <c r="AW46" s="511">
        <f t="shared" si="48"/>
        <v>-7.4117268396067804E-3</v>
      </c>
      <c r="AX46" s="129">
        <f>IF(ISTEXT(AX$5),AX$5,AX$5/$Z46-1)</f>
        <v>4.3544298438162876E-3</v>
      </c>
      <c r="AY46" s="129">
        <f t="shared" ref="AY46:AZ46" si="49">IF(ISTEXT(AY5),AY5,AY5/$Z46-1)</f>
        <v>-3.0239976928335799E-2</v>
      </c>
      <c r="AZ46" s="129">
        <f t="shared" si="49"/>
        <v>-6.3204202908986651E-2</v>
      </c>
      <c r="BA46" s="17"/>
      <c r="BB46" s="17"/>
      <c r="BC46" s="17"/>
      <c r="BD46" s="18"/>
      <c r="BE46" s="19"/>
      <c r="BF46" s="7"/>
      <c r="BG46" s="7"/>
      <c r="BH46" s="10"/>
      <c r="BI46" s="7"/>
    </row>
    <row r="47" spans="20:79" ht="18.75">
      <c r="T47" s="8" t="s">
        <v>10</v>
      </c>
      <c r="U47" s="8"/>
      <c r="V47" s="8"/>
      <c r="W47" s="9" t="s">
        <v>11</v>
      </c>
      <c r="X47" s="424"/>
      <c r="Y47" s="319">
        <v>25</v>
      </c>
      <c r="Z47" s="322">
        <f>$AP$8</f>
        <v>35.117701632252214</v>
      </c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129">
        <f t="shared" ref="AP47:AW47" si="50">IF(ISTEXT(AP8),AP8,AP8/$Z47-1)</f>
        <v>0</v>
      </c>
      <c r="AQ47" s="129">
        <f t="shared" si="50"/>
        <v>-1.4596995030184523E-2</v>
      </c>
      <c r="AR47" s="129">
        <f t="shared" si="50"/>
        <v>-8.1990860795242426E-3</v>
      </c>
      <c r="AS47" s="129">
        <f t="shared" si="50"/>
        <v>-1.5571004311750847E-2</v>
      </c>
      <c r="AT47" s="129">
        <f t="shared" si="50"/>
        <v>-4.1447005091770461E-2</v>
      </c>
      <c r="AU47" s="129">
        <f t="shared" si="50"/>
        <v>-1.1201503456322759E-2</v>
      </c>
      <c r="AV47" s="129">
        <f t="shared" si="50"/>
        <v>-3.9941146410800599E-2</v>
      </c>
      <c r="AW47" s="511">
        <f t="shared" si="50"/>
        <v>-6.4227557421394854E-2</v>
      </c>
      <c r="AX47" s="129">
        <f>IF(ISTEXT(AX$8),AX$8,AX$8/$Z47-1)</f>
        <v>-7.2902794623374345E-2</v>
      </c>
      <c r="AY47" s="129">
        <f t="shared" ref="AY47:AZ48" si="51">IF(ISTEXT(AY8),AY8,AY8/$Z47-1)</f>
        <v>-9.0415594165604962E-2</v>
      </c>
      <c r="AZ47" s="129">
        <f t="shared" si="51"/>
        <v>-0.11245573939569253</v>
      </c>
      <c r="BA47" s="17"/>
      <c r="BB47" s="17"/>
      <c r="BC47" s="17"/>
      <c r="BD47" s="18"/>
      <c r="BE47" s="19"/>
      <c r="BF47" s="20"/>
      <c r="BG47" s="20"/>
      <c r="BH47" s="10"/>
      <c r="BI47" s="20"/>
      <c r="BL47" s="113"/>
      <c r="BM47" s="113"/>
      <c r="BN47" s="114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7"/>
    </row>
    <row r="48" spans="20:79" ht="18.75">
      <c r="T48" s="8" t="s">
        <v>12</v>
      </c>
      <c r="U48" s="8"/>
      <c r="V48" s="8"/>
      <c r="W48" s="9" t="s">
        <v>13</v>
      </c>
      <c r="X48" s="424"/>
      <c r="Y48" s="319">
        <v>298</v>
      </c>
      <c r="Z48" s="322">
        <f>$AP$9</f>
        <v>24.517024556702406</v>
      </c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129">
        <f t="shared" ref="AP48:AW48" si="52">IF(ISTEXT(AP9),AP9,AP9/$Z48-1)</f>
        <v>0</v>
      </c>
      <c r="AQ48" s="129">
        <f t="shared" si="52"/>
        <v>9.6504513888384658E-4</v>
      </c>
      <c r="AR48" s="129">
        <f t="shared" si="52"/>
        <v>-2.2076912448510955E-2</v>
      </c>
      <c r="AS48" s="129">
        <f t="shared" si="52"/>
        <v>-5.807717490361286E-2</v>
      </c>
      <c r="AT48" s="129">
        <f t="shared" si="52"/>
        <v>-7.7055412813764934E-2</v>
      </c>
      <c r="AU48" s="129">
        <f t="shared" si="52"/>
        <v>-9.0061403140002882E-2</v>
      </c>
      <c r="AV48" s="129">
        <f t="shared" si="52"/>
        <v>-0.10893227922056403</v>
      </c>
      <c r="AW48" s="511">
        <f t="shared" si="52"/>
        <v>-0.1239670626093724</v>
      </c>
      <c r="AX48" s="129">
        <f>IF(ISTEXT(AX$9),AX$9,AX$9/$Z48-1)</f>
        <v>-0.121713226620903</v>
      </c>
      <c r="AY48" s="129">
        <f t="shared" si="51"/>
        <v>-0.13943810613327068</v>
      </c>
      <c r="AZ48" s="129">
        <f t="shared" si="51"/>
        <v>-0.1469399342570904</v>
      </c>
      <c r="BA48" s="17"/>
      <c r="BB48" s="17"/>
      <c r="BC48" s="17"/>
      <c r="BD48" s="18"/>
      <c r="BE48" s="19"/>
      <c r="BF48" s="20"/>
      <c r="BG48" s="20"/>
      <c r="BH48" s="10"/>
      <c r="BI48" s="20"/>
      <c r="BL48" s="105"/>
      <c r="BM48" s="106"/>
      <c r="BN48" s="107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"/>
    </row>
    <row r="49" spans="20:79" ht="28.5">
      <c r="T49" s="12" t="s">
        <v>14</v>
      </c>
      <c r="U49" s="12"/>
      <c r="V49" s="12"/>
      <c r="W49" s="9" t="s">
        <v>58</v>
      </c>
      <c r="X49" s="424"/>
      <c r="Y49" s="13" t="s">
        <v>119</v>
      </c>
      <c r="Z49" s="322">
        <f>$AP$10</f>
        <v>12.781737507538269</v>
      </c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129">
        <f t="shared" ref="AP49:AW49" si="53">IF(ISTEXT(AP10),AP10,AP10/$Z49-1)</f>
        <v>0</v>
      </c>
      <c r="AQ49" s="129">
        <f t="shared" si="53"/>
        <v>0.14436375646506416</v>
      </c>
      <c r="AR49" s="129">
        <f t="shared" si="53"/>
        <v>0.30710463018563483</v>
      </c>
      <c r="AS49" s="129">
        <f t="shared" si="53"/>
        <v>0.5087793647946266</v>
      </c>
      <c r="AT49" s="129">
        <f t="shared" si="53"/>
        <v>0.6380487613968302</v>
      </c>
      <c r="AU49" s="129">
        <f t="shared" si="53"/>
        <v>0.82330211917446339</v>
      </c>
      <c r="AV49" s="129">
        <f t="shared" si="53"/>
        <v>1.0397224565429188</v>
      </c>
      <c r="AW49" s="511">
        <f t="shared" si="53"/>
        <v>1.2965268684098747</v>
      </c>
      <c r="AX49" s="129">
        <f>IF(ISTEXT(AX$10),AX$10,AX$10/$Z49-1)</f>
        <v>1.5108472614516111</v>
      </c>
      <c r="AY49" s="129">
        <f t="shared" ref="AY49:AZ49" si="54">IF(ISTEXT(AY10),AY10,AY10/$Z49-1)</f>
        <v>1.7996924494967388</v>
      </c>
      <c r="AZ49" s="129">
        <f t="shared" si="54"/>
        <v>2.0851202691451456</v>
      </c>
      <c r="BA49" s="17"/>
      <c r="BB49" s="17"/>
      <c r="BC49" s="17"/>
      <c r="BD49" s="18"/>
      <c r="BE49" s="19"/>
      <c r="BF49" s="20"/>
      <c r="BG49" s="20"/>
      <c r="BH49" s="10"/>
      <c r="BI49" s="20"/>
      <c r="BL49" s="105"/>
      <c r="BM49" s="106"/>
      <c r="BN49" s="140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"/>
    </row>
    <row r="50" spans="20:79" ht="28.5">
      <c r="T50" s="12" t="s">
        <v>15</v>
      </c>
      <c r="U50" s="12"/>
      <c r="V50" s="12"/>
      <c r="W50" s="9" t="s">
        <v>16</v>
      </c>
      <c r="X50" s="424"/>
      <c r="Y50" s="13" t="s">
        <v>120</v>
      </c>
      <c r="Z50" s="322">
        <f>$AP$11</f>
        <v>8.6233516588427417</v>
      </c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129">
        <f t="shared" ref="AP50:AW50" si="55">IF(ISTEXT(AP11),AP11,AP11/$Z50-1)</f>
        <v>0</v>
      </c>
      <c r="AQ50" s="129">
        <f t="shared" si="55"/>
        <v>4.3535750591793931E-2</v>
      </c>
      <c r="AR50" s="129">
        <f t="shared" si="55"/>
        <v>-8.1928941445475023E-2</v>
      </c>
      <c r="AS50" s="129">
        <f t="shared" si="55"/>
        <v>-0.33397071046054783</v>
      </c>
      <c r="AT50" s="129">
        <f t="shared" si="55"/>
        <v>-0.53070774507051344</v>
      </c>
      <c r="AU50" s="129">
        <f t="shared" si="55"/>
        <v>-0.50720510170699007</v>
      </c>
      <c r="AV50" s="129">
        <f t="shared" si="55"/>
        <v>-0.56450268515797997</v>
      </c>
      <c r="AW50" s="511">
        <f t="shared" si="55"/>
        <v>-0.60150896742643623</v>
      </c>
      <c r="AX50" s="129">
        <f>IF(ISTEXT(AX$11),AX$11,AX$11/$Z50-1)</f>
        <v>-0.61963057555415579</v>
      </c>
      <c r="AY50" s="129">
        <f t="shared" ref="AY50:AZ50" si="56">IF(ISTEXT(AY11),AY11,AY11/$Z50-1)</f>
        <v>-0.61019503315666779</v>
      </c>
      <c r="AZ50" s="129">
        <f t="shared" si="56"/>
        <v>-0.61637831692469336</v>
      </c>
      <c r="BA50" s="17"/>
      <c r="BB50" s="17"/>
      <c r="BC50" s="17"/>
      <c r="BD50" s="18"/>
      <c r="BE50" s="19"/>
      <c r="BF50" s="20"/>
      <c r="BG50" s="20"/>
      <c r="BH50" s="10"/>
      <c r="BI50" s="20"/>
      <c r="BL50" s="105"/>
      <c r="BM50" s="106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"/>
    </row>
    <row r="51" spans="20:79" ht="21" customHeight="1">
      <c r="T51" s="410" t="s">
        <v>17</v>
      </c>
      <c r="U51" s="532"/>
      <c r="V51" s="532"/>
      <c r="W51" s="329" t="s">
        <v>123</v>
      </c>
      <c r="X51" s="434"/>
      <c r="Y51" s="319">
        <v>22800</v>
      </c>
      <c r="Z51" s="322">
        <f>$AP$12</f>
        <v>5.0530064154062853</v>
      </c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129">
        <f t="shared" ref="AP51:AW51" si="57">IF(ISTEXT(AP12),AP12,AP12/$Z51-1)</f>
        <v>0</v>
      </c>
      <c r="AQ51" s="129">
        <f t="shared" si="57"/>
        <v>3.4810148218546999E-2</v>
      </c>
      <c r="AR51" s="129">
        <f t="shared" si="57"/>
        <v>-6.3240530351367785E-2</v>
      </c>
      <c r="AS51" s="129">
        <f t="shared" si="57"/>
        <v>-0.1733300179997308</v>
      </c>
      <c r="AT51" s="129">
        <f t="shared" si="57"/>
        <v>-0.51580638831159886</v>
      </c>
      <c r="AU51" s="129">
        <f t="shared" si="57"/>
        <v>-0.52031098955790833</v>
      </c>
      <c r="AV51" s="129">
        <f t="shared" si="57"/>
        <v>-0.55518704301239941</v>
      </c>
      <c r="AW51" s="511">
        <f t="shared" si="57"/>
        <v>-0.55777944878903707</v>
      </c>
      <c r="AX51" s="129">
        <f>IF(ISTEXT(AX$12),AX$12,AX$12/$Z51-1)</f>
        <v>-0.58404702507090533</v>
      </c>
      <c r="AY51" s="129">
        <f t="shared" ref="AY51:AZ51" si="58">IF(ISTEXT(AY12),AY12,AY12/$Z51-1)</f>
        <v>-0.59131911205620935</v>
      </c>
      <c r="AZ51" s="129">
        <f t="shared" si="58"/>
        <v>-0.58008046529893698</v>
      </c>
      <c r="BA51" s="129">
        <f t="shared" ref="BA51:BD53" si="59">IF(ISTEXT(BA38),BA38,BA38/$Z51-1)</f>
        <v>-1</v>
      </c>
      <c r="BB51" s="129">
        <f t="shared" si="59"/>
        <v>-1</v>
      </c>
      <c r="BC51" s="129">
        <f t="shared" si="59"/>
        <v>-1</v>
      </c>
      <c r="BD51" s="129">
        <f t="shared" si="59"/>
        <v>-1</v>
      </c>
      <c r="BE51" s="543">
        <f>IF(ISTEXT(BE12),BE12,BE12/$Z51-1)</f>
        <v>-1</v>
      </c>
      <c r="BF51" s="20"/>
      <c r="BG51" s="20"/>
      <c r="BH51" s="10"/>
      <c r="BI51" s="20"/>
      <c r="BL51" s="109"/>
      <c r="BM51" s="110"/>
      <c r="BN51" s="107"/>
      <c r="BO51" s="115"/>
      <c r="BP51" s="115"/>
      <c r="BQ51" s="115"/>
      <c r="BR51" s="115"/>
      <c r="BS51" s="115"/>
      <c r="BT51" s="108"/>
      <c r="BU51" s="108"/>
      <c r="BV51" s="108"/>
      <c r="BW51" s="108"/>
      <c r="BX51" s="108"/>
      <c r="BY51" s="108"/>
      <c r="BZ51" s="108"/>
      <c r="CA51" s="10"/>
    </row>
    <row r="52" spans="20:79" ht="21" customHeight="1" thickBot="1">
      <c r="T52" s="317" t="s">
        <v>129</v>
      </c>
      <c r="U52" s="317"/>
      <c r="V52" s="317"/>
      <c r="W52" s="330" t="s">
        <v>121</v>
      </c>
      <c r="X52" s="422"/>
      <c r="Y52" s="321">
        <v>17200</v>
      </c>
      <c r="Z52" s="324">
        <f>$AP$13</f>
        <v>1.2498727115608002</v>
      </c>
      <c r="AA52" s="333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131">
        <f>IF(ISTEXT(AP13),AP13,AP13/$Z52-1)</f>
        <v>0</v>
      </c>
      <c r="AQ52" s="131">
        <f t="shared" ref="AQ52:AW52" si="60">IF(ISTEXT(AQ13),AQ13,AQ13/$Z52-1)</f>
        <v>-0.12516391962418649</v>
      </c>
      <c r="AR52" s="131">
        <f t="shared" si="60"/>
        <v>-3.1807443197591545E-2</v>
      </c>
      <c r="AS52" s="131">
        <f t="shared" si="60"/>
        <v>-6.1376696190131641E-2</v>
      </c>
      <c r="AT52" s="131">
        <f t="shared" si="60"/>
        <v>-6.6564629559466848E-2</v>
      </c>
      <c r="AU52" s="131">
        <f t="shared" si="60"/>
        <v>9.5680751233295336E-2</v>
      </c>
      <c r="AV52" s="131">
        <f t="shared" si="60"/>
        <v>0.24916717875769878</v>
      </c>
      <c r="AW52" s="512">
        <f t="shared" si="60"/>
        <v>4.5600946155313071E-3</v>
      </c>
      <c r="AX52" s="131">
        <f>IF(ISTEXT(AX$13),AX$13,AX$13/$Z52-1)</f>
        <v>8.887677367915825E-2</v>
      </c>
      <c r="AY52" s="131">
        <f t="shared" ref="AY52:AZ52" si="61">IF(ISTEXT(AY13),AY13,AY13/$Z52-1)</f>
        <v>-0.33535755210444107</v>
      </c>
      <c r="AZ52" s="131">
        <f t="shared" si="61"/>
        <v>-0.54312861068594476</v>
      </c>
      <c r="BA52" s="131">
        <f t="shared" si="59"/>
        <v>-1.8000814728975343</v>
      </c>
      <c r="BB52" s="131">
        <f t="shared" si="59"/>
        <v>-1.8000814728975343</v>
      </c>
      <c r="BC52" s="131">
        <f t="shared" si="59"/>
        <v>-1.8000814728975343</v>
      </c>
      <c r="BD52" s="131">
        <f t="shared" si="59"/>
        <v>-1.8000814728975343</v>
      </c>
      <c r="BE52" s="544">
        <f>IF(ISTEXT(BE13),BE13,BE13/$Z52-1)</f>
        <v>-1</v>
      </c>
      <c r="BF52" s="20"/>
      <c r="BG52" s="20"/>
      <c r="BH52" s="10"/>
      <c r="BI52" s="20"/>
      <c r="BL52" s="109"/>
      <c r="BM52" s="110"/>
      <c r="BN52" s="107"/>
      <c r="BO52" s="115"/>
      <c r="BP52" s="115"/>
      <c r="BQ52" s="115"/>
      <c r="BR52" s="115"/>
      <c r="BS52" s="115"/>
      <c r="BT52" s="108"/>
      <c r="BU52" s="108"/>
      <c r="BV52" s="108"/>
      <c r="BW52" s="108"/>
      <c r="BX52" s="108"/>
      <c r="BY52" s="108"/>
      <c r="BZ52" s="108"/>
      <c r="CA52" s="10"/>
    </row>
    <row r="53" spans="20:79" ht="23.25" customHeight="1" thickTop="1" thickBot="1">
      <c r="T53" s="23" t="s">
        <v>7</v>
      </c>
      <c r="U53" s="23"/>
      <c r="V53" s="23"/>
      <c r="W53" s="21" t="s">
        <v>9</v>
      </c>
      <c r="X53" s="425"/>
      <c r="Y53" s="22"/>
      <c r="Z53" s="332">
        <f>$AP$14</f>
        <v>1393.2846556476168</v>
      </c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132">
        <f>IF(ISTEXT(AP14),AP14,AP14/$Z53-1)</f>
        <v>0</v>
      </c>
      <c r="AQ53" s="132">
        <f t="shared" ref="AQ53:AW53" si="62">IF(ISTEXT(AQ14),AQ14,AQ14/$Z53-1)</f>
        <v>-1.3643817816008208E-2</v>
      </c>
      <c r="AR53" s="132">
        <f t="shared" si="62"/>
        <v>1.1405153073724472E-2</v>
      </c>
      <c r="AS53" s="132">
        <f t="shared" si="62"/>
        <v>-5.0053957888215095E-2</v>
      </c>
      <c r="AT53" s="132">
        <f t="shared" si="62"/>
        <v>-0.10459430667802638</v>
      </c>
      <c r="AU53" s="132">
        <f t="shared" si="62"/>
        <v>-6.5949377785761043E-2</v>
      </c>
      <c r="AV53" s="132">
        <f t="shared" si="62"/>
        <v>-3.0303890644488241E-2</v>
      </c>
      <c r="AW53" s="514">
        <f t="shared" si="62"/>
        <v>-4.5949215178444636E-3</v>
      </c>
      <c r="AX53" s="132">
        <f>IF(ISTEXT(AX$14),AX$14,AX$14/$Z53-1)</f>
        <v>8.0889859056723079E-3</v>
      </c>
      <c r="AY53" s="132">
        <f t="shared" ref="AY53:AZ53" si="63">IF(ISTEXT(AY14),AY14,AY14/$Z53-1)</f>
        <v>-2.2788791482838078E-2</v>
      </c>
      <c r="AZ53" s="132">
        <f t="shared" si="63"/>
        <v>-5.1939506014675452E-2</v>
      </c>
      <c r="BA53" s="325">
        <f t="shared" si="59"/>
        <v>-1.0007177284239417</v>
      </c>
      <c r="BB53" s="325">
        <f t="shared" si="59"/>
        <v>-1.0007177284239417</v>
      </c>
      <c r="BC53" s="325">
        <f t="shared" si="59"/>
        <v>-1.0007177284239417</v>
      </c>
      <c r="BD53" s="325">
        <f t="shared" si="59"/>
        <v>-1.0007177284239417</v>
      </c>
      <c r="BE53" s="546" t="e">
        <f>IF(ISTEXT(BE14),BE14,BE14/$Z53-1)</f>
        <v>#REF!</v>
      </c>
      <c r="BF53" s="20"/>
      <c r="BG53" s="20"/>
      <c r="BH53" s="20"/>
      <c r="BI53" s="20"/>
      <c r="BL53" s="109"/>
      <c r="BM53" s="110"/>
      <c r="BN53" s="107"/>
      <c r="BO53" s="115"/>
      <c r="BP53" s="115"/>
      <c r="BQ53" s="115"/>
      <c r="BR53" s="115"/>
      <c r="BS53" s="115"/>
      <c r="BT53" s="108"/>
      <c r="BU53" s="108"/>
      <c r="BV53" s="108"/>
      <c r="BW53" s="108"/>
      <c r="BX53" s="108"/>
      <c r="BY53" s="108"/>
      <c r="BZ53" s="108"/>
      <c r="CA53" s="10"/>
    </row>
    <row r="54" spans="20:79" ht="15">
      <c r="W54" s="24"/>
      <c r="X54" s="24"/>
      <c r="Y54" s="25"/>
      <c r="Z54" s="119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BF54" s="20"/>
      <c r="BG54" s="20"/>
      <c r="BH54" s="20"/>
      <c r="BI54" s="20"/>
      <c r="BL54" s="105"/>
      <c r="BM54" s="106"/>
      <c r="BN54" s="107"/>
      <c r="BO54" s="115"/>
      <c r="BP54" s="115"/>
      <c r="BQ54" s="115"/>
      <c r="BR54" s="115"/>
      <c r="BS54" s="115"/>
      <c r="BT54" s="108"/>
      <c r="BU54" s="108"/>
      <c r="BV54" s="108"/>
      <c r="BW54" s="108"/>
      <c r="BX54" s="108"/>
      <c r="BY54" s="108"/>
      <c r="BZ54" s="108"/>
      <c r="CA54" s="10"/>
    </row>
    <row r="55" spans="20:79" ht="15">
      <c r="AL55" s="124"/>
      <c r="AM55" s="120"/>
      <c r="BL55" s="111"/>
      <c r="BM55" s="112"/>
      <c r="BN55" s="107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"/>
    </row>
    <row r="56" spans="20:79" ht="21.75" customHeight="1" thickBot="1">
      <c r="T56" s="1" t="s">
        <v>56</v>
      </c>
      <c r="W56" s="327" t="s">
        <v>290</v>
      </c>
      <c r="X56" s="327"/>
      <c r="Z56" s="118"/>
      <c r="BF56" s="96"/>
      <c r="BH56" s="10"/>
    </row>
    <row r="57" spans="20:79" ht="15">
      <c r="T57" s="3"/>
      <c r="U57" s="526"/>
      <c r="V57" s="526"/>
      <c r="W57" s="429"/>
      <c r="X57" s="430"/>
      <c r="Y57" s="229" t="s">
        <v>8</v>
      </c>
      <c r="Z57" s="231">
        <v>2013</v>
      </c>
      <c r="AA57" s="231">
        <v>1990</v>
      </c>
      <c r="AB57" s="231">
        <f t="shared" ref="AB57" si="64">AA57+1</f>
        <v>1991</v>
      </c>
      <c r="AC57" s="231">
        <f t="shared" ref="AC57" si="65">AB57+1</f>
        <v>1992</v>
      </c>
      <c r="AD57" s="231">
        <f t="shared" ref="AD57" si="66">AC57+1</f>
        <v>1993</v>
      </c>
      <c r="AE57" s="231">
        <f t="shared" ref="AE57" si="67">AD57+1</f>
        <v>1994</v>
      </c>
      <c r="AF57" s="231">
        <f t="shared" ref="AF57" si="68">AE57+1</f>
        <v>1995</v>
      </c>
      <c r="AG57" s="231">
        <f t="shared" ref="AG57" si="69">AF57+1</f>
        <v>1996</v>
      </c>
      <c r="AH57" s="231">
        <f t="shared" ref="AH57" si="70">AG57+1</f>
        <v>1997</v>
      </c>
      <c r="AI57" s="231">
        <f t="shared" ref="AI57" si="71">AH57+1</f>
        <v>1998</v>
      </c>
      <c r="AJ57" s="232">
        <f t="shared" ref="AJ57" si="72">AI57+1</f>
        <v>1999</v>
      </c>
      <c r="AK57" s="232">
        <f t="shared" ref="AK57" si="73">AJ57+1</f>
        <v>2000</v>
      </c>
      <c r="AL57" s="232">
        <f t="shared" ref="AL57" si="74">AK57+1</f>
        <v>2001</v>
      </c>
      <c r="AM57" s="232">
        <f t="shared" ref="AM57" si="75">AL57+1</f>
        <v>2002</v>
      </c>
      <c r="AN57" s="231">
        <f t="shared" ref="AN57" si="76">AM57+1</f>
        <v>2003</v>
      </c>
      <c r="AO57" s="231">
        <f t="shared" ref="AO57" si="77">AN57+1</f>
        <v>2004</v>
      </c>
      <c r="AP57" s="231">
        <f t="shared" ref="AP57" si="78">AO57+1</f>
        <v>2005</v>
      </c>
      <c r="AQ57" s="231">
        <f t="shared" ref="AQ57" si="79">AP57+1</f>
        <v>2006</v>
      </c>
      <c r="AR57" s="233">
        <f t="shared" ref="AR57" si="80">AQ57+1</f>
        <v>2007</v>
      </c>
      <c r="AS57" s="245">
        <v>2008</v>
      </c>
      <c r="AT57" s="245">
        <v>2009</v>
      </c>
      <c r="AU57" s="245">
        <v>2010</v>
      </c>
      <c r="AV57" s="245">
        <v>2011</v>
      </c>
      <c r="AW57" s="245">
        <v>2012</v>
      </c>
      <c r="AX57" s="235">
        <v>2013</v>
      </c>
      <c r="AY57" s="662">
        <f>AX57+1</f>
        <v>2014</v>
      </c>
      <c r="AZ57" s="235">
        <f>AY57+1</f>
        <v>2015</v>
      </c>
      <c r="BA57" s="4">
        <f t="shared" ref="BA57" si="81">AZ57+1</f>
        <v>2016</v>
      </c>
      <c r="BB57" s="4">
        <f t="shared" ref="BB57" si="82">BA57+1</f>
        <v>2017</v>
      </c>
      <c r="BC57" s="4">
        <f t="shared" ref="BC57" si="83">BB57+1</f>
        <v>2018</v>
      </c>
      <c r="BD57" s="5">
        <f t="shared" ref="BD57" si="84">BC57+1</f>
        <v>2019</v>
      </c>
      <c r="BE57" s="6">
        <f t="shared" ref="BE57" si="85">BD57+1</f>
        <v>2020</v>
      </c>
      <c r="BH57" s="10"/>
    </row>
    <row r="58" spans="20:79" ht="18.75">
      <c r="T58" s="8" t="s">
        <v>52</v>
      </c>
      <c r="U58" s="8"/>
      <c r="V58" s="8"/>
      <c r="W58" s="9" t="s">
        <v>18</v>
      </c>
      <c r="X58" s="424"/>
      <c r="Y58" s="93">
        <v>1</v>
      </c>
      <c r="Z58" s="322">
        <f>$AX$5</f>
        <v>1311.6285938153042</v>
      </c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129">
        <f>IF(ISTEXT(AX$5),AX$5,AX$5/$Z58-1)</f>
        <v>0</v>
      </c>
      <c r="AY58" s="129">
        <f>IF(ISTEXT(AY$5),AY$5,AY$5/$Z58-1)</f>
        <v>-3.4444420957581268E-2</v>
      </c>
      <c r="AZ58" s="129">
        <f t="shared" ref="AZ58" si="86">IF(ISTEXT(AZ$5),AZ$5,AZ$5/$Z58-1)</f>
        <v>-6.7265728855607887E-2</v>
      </c>
      <c r="BA58" s="17"/>
      <c r="BB58" s="17"/>
      <c r="BC58" s="17"/>
      <c r="BD58" s="18"/>
      <c r="BE58" s="19"/>
      <c r="BF58" s="7"/>
      <c r="BG58" s="7"/>
      <c r="BH58" s="10"/>
      <c r="BI58" s="7"/>
    </row>
    <row r="59" spans="20:79" ht="18.75">
      <c r="T59" s="8" t="s">
        <v>10</v>
      </c>
      <c r="U59" s="8"/>
      <c r="V59" s="8"/>
      <c r="W59" s="9" t="s">
        <v>11</v>
      </c>
      <c r="X59" s="424"/>
      <c r="Y59" s="319">
        <v>25</v>
      </c>
      <c r="Z59" s="322">
        <f>$AX$8</f>
        <v>32.557523042511193</v>
      </c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129">
        <f>IF(ISTEXT(AX$8),AX$8,AX$8/$Z59-1)</f>
        <v>0</v>
      </c>
      <c r="AY59" s="129">
        <f t="shared" ref="AY59:AZ59" si="87">IF(ISTEXT(AY$8),AY$8,AY$8/$Z59-1)</f>
        <v>-1.8889928090244035E-2</v>
      </c>
      <c r="AZ59" s="129">
        <f t="shared" si="87"/>
        <v>-4.2663212166894837E-2</v>
      </c>
      <c r="BA59" s="17"/>
      <c r="BB59" s="17"/>
      <c r="BC59" s="17"/>
      <c r="BD59" s="18"/>
      <c r="BE59" s="19"/>
      <c r="BF59" s="20"/>
      <c r="BG59" s="20"/>
      <c r="BH59" s="10"/>
      <c r="BI59" s="20"/>
      <c r="BL59" s="113"/>
      <c r="BM59" s="113"/>
      <c r="BN59" s="114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7"/>
    </row>
    <row r="60" spans="20:79" ht="18.75">
      <c r="T60" s="8" t="s">
        <v>12</v>
      </c>
      <c r="U60" s="8"/>
      <c r="V60" s="8"/>
      <c r="W60" s="9" t="s">
        <v>13</v>
      </c>
      <c r="X60" s="424"/>
      <c r="Y60" s="319">
        <v>298</v>
      </c>
      <c r="Z60" s="322">
        <f>$AX$9</f>
        <v>21.532978390762242</v>
      </c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129">
        <f>IF(ISTEXT(AX$9),AX$9,AX$9/$Z60-1)</f>
        <v>0</v>
      </c>
      <c r="AY60" s="129">
        <f t="shared" ref="AY60:AZ60" si="88">IF(ISTEXT(AY$9),AY$9,AY$9/$Z60-1)</f>
        <v>-2.0181198271008283E-2</v>
      </c>
      <c r="AZ60" s="129">
        <f t="shared" si="88"/>
        <v>-2.8722631833712819E-2</v>
      </c>
      <c r="BA60" s="17"/>
      <c r="BB60" s="17"/>
      <c r="BC60" s="17"/>
      <c r="BD60" s="18"/>
      <c r="BE60" s="19"/>
      <c r="BF60" s="20"/>
      <c r="BG60" s="20"/>
      <c r="BH60" s="10"/>
      <c r="BI60" s="20"/>
      <c r="BL60" s="105"/>
      <c r="BM60" s="106"/>
      <c r="BN60" s="107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"/>
    </row>
    <row r="61" spans="20:79" ht="28.5">
      <c r="T61" s="12" t="s">
        <v>14</v>
      </c>
      <c r="U61" s="12"/>
      <c r="V61" s="12"/>
      <c r="W61" s="9" t="s">
        <v>58</v>
      </c>
      <c r="X61" s="424"/>
      <c r="Y61" s="13" t="s">
        <v>119</v>
      </c>
      <c r="Z61" s="322">
        <f>$AX$10</f>
        <v>32.092990617395806</v>
      </c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129">
        <f>IF(ISTEXT(AX$10),AX$10,AX$10/$Z61-1)</f>
        <v>0</v>
      </c>
      <c r="AY61" s="129">
        <f t="shared" ref="AY61:AZ61" si="89">IF(ISTEXT(AY$10),AY$10,AY$10/$Z61-1)</f>
        <v>0.11503893226788153</v>
      </c>
      <c r="AZ61" s="129">
        <f t="shared" si="89"/>
        <v>0.22871682260812887</v>
      </c>
      <c r="BA61" s="17"/>
      <c r="BB61" s="17"/>
      <c r="BC61" s="17"/>
      <c r="BD61" s="18"/>
      <c r="BE61" s="19"/>
      <c r="BF61" s="20"/>
      <c r="BG61" s="20"/>
      <c r="BH61" s="10"/>
      <c r="BI61" s="20"/>
      <c r="BL61" s="105"/>
      <c r="BM61" s="106"/>
      <c r="BN61" s="140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"/>
    </row>
    <row r="62" spans="20:79" ht="28.5">
      <c r="T62" s="12" t="s">
        <v>15</v>
      </c>
      <c r="U62" s="12"/>
      <c r="V62" s="12"/>
      <c r="W62" s="9" t="s">
        <v>16</v>
      </c>
      <c r="X62" s="424"/>
      <c r="Y62" s="13" t="s">
        <v>120</v>
      </c>
      <c r="Z62" s="322">
        <f>$AX$11</f>
        <v>3.2800593072681292</v>
      </c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129">
        <f>IF(ISTEXT(AX$11),AX$11,AX$11/$Z62-1)</f>
        <v>0</v>
      </c>
      <c r="AY62" s="129">
        <f t="shared" ref="AY62:AZ62" si="90">IF(ISTEXT(AY$11),AY$11,AY$11/$Z62-1)</f>
        <v>2.4806258839638939E-2</v>
      </c>
      <c r="AZ62" s="129">
        <f t="shared" si="90"/>
        <v>8.5502630349445496E-3</v>
      </c>
      <c r="BA62" s="17"/>
      <c r="BB62" s="17"/>
      <c r="BC62" s="17"/>
      <c r="BD62" s="18"/>
      <c r="BE62" s="19"/>
      <c r="BF62" s="20"/>
      <c r="BG62" s="20"/>
      <c r="BH62" s="10"/>
      <c r="BI62" s="20"/>
      <c r="BL62" s="105"/>
      <c r="BM62" s="106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"/>
    </row>
    <row r="63" spans="20:79" ht="21" customHeight="1">
      <c r="T63" s="410" t="s">
        <v>17</v>
      </c>
      <c r="U63" s="532"/>
      <c r="V63" s="532"/>
      <c r="W63" s="329" t="s">
        <v>123</v>
      </c>
      <c r="X63" s="434"/>
      <c r="Y63" s="319">
        <v>22800</v>
      </c>
      <c r="Z63" s="322">
        <f>$AX$12</f>
        <v>2.1018130508240449</v>
      </c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129">
        <f>IF(ISTEXT(AX$12),AX$12,AX$12/$Z63-1)</f>
        <v>0</v>
      </c>
      <c r="AY63" s="129">
        <f t="shared" ref="AY63:AZ63" si="91">IF(ISTEXT(AY$12),AY$12,AY$12/$Z63-1)</f>
        <v>-1.7482954621357627E-2</v>
      </c>
      <c r="AZ63" s="129">
        <f t="shared" si="91"/>
        <v>9.5360774199162446E-3</v>
      </c>
      <c r="BA63" s="129">
        <f t="shared" ref="BA63:BD63" si="92">IF(ISTEXT(BA50),BA50,BA50/$Z63-1)</f>
        <v>-1</v>
      </c>
      <c r="BB63" s="129">
        <f t="shared" si="92"/>
        <v>-1</v>
      </c>
      <c r="BC63" s="129">
        <f t="shared" si="92"/>
        <v>-1</v>
      </c>
      <c r="BD63" s="129">
        <f t="shared" si="92"/>
        <v>-1</v>
      </c>
      <c r="BE63" s="543" t="e">
        <f>IF(ISTEXT(BE24),BE24,BE24/$Z63-1)</f>
        <v>#DIV/0!</v>
      </c>
      <c r="BF63" s="20"/>
      <c r="BG63" s="20"/>
      <c r="BH63" s="10"/>
      <c r="BI63" s="20"/>
      <c r="BL63" s="109"/>
      <c r="BM63" s="110"/>
      <c r="BN63" s="107"/>
      <c r="BO63" s="115"/>
      <c r="BP63" s="115"/>
      <c r="BQ63" s="115"/>
      <c r="BR63" s="115"/>
      <c r="BS63" s="115"/>
      <c r="BT63" s="108"/>
      <c r="BU63" s="108"/>
      <c r="BV63" s="108"/>
      <c r="BW63" s="108"/>
      <c r="BX63" s="108"/>
      <c r="BY63" s="108"/>
      <c r="BZ63" s="108"/>
      <c r="CA63" s="10"/>
    </row>
    <row r="64" spans="20:79" ht="21" customHeight="1" thickBot="1">
      <c r="T64" s="317" t="s">
        <v>129</v>
      </c>
      <c r="U64" s="317"/>
      <c r="V64" s="317"/>
      <c r="W64" s="330" t="s">
        <v>121</v>
      </c>
      <c r="X64" s="422"/>
      <c r="Y64" s="321">
        <v>17200</v>
      </c>
      <c r="Z64" s="324">
        <f>$AX$13</f>
        <v>1.3609573656739451</v>
      </c>
      <c r="AA64" s="333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131">
        <f>IF(ISTEXT(AX$13),AX$13,AX$13/$Z64-1)</f>
        <v>0</v>
      </c>
      <c r="AY64" s="131">
        <f t="shared" ref="AY64:AZ64" si="93">IF(ISTEXT(AY$13),AY$13,AY$13/$Z64-1)</f>
        <v>-0.3896072871039139</v>
      </c>
      <c r="AZ64" s="131">
        <f t="shared" si="93"/>
        <v>-0.5804195659621314</v>
      </c>
      <c r="BA64" s="131">
        <f t="shared" ref="BA64:BD64" si="94">IF(ISTEXT(BA51),BA51,BA51/$Z64-1)</f>
        <v>-1.7347768748838071</v>
      </c>
      <c r="BB64" s="131">
        <f t="shared" si="94"/>
        <v>-1.7347768748838071</v>
      </c>
      <c r="BC64" s="131">
        <f t="shared" si="94"/>
        <v>-1.7347768748838071</v>
      </c>
      <c r="BD64" s="131">
        <f t="shared" si="94"/>
        <v>-1.7347768748838071</v>
      </c>
      <c r="BE64" s="544" t="e">
        <f>IF(ISTEXT(BE25),BE25,BE25/$Z64-1)</f>
        <v>#DIV/0!</v>
      </c>
      <c r="BF64" s="20"/>
      <c r="BG64" s="20"/>
      <c r="BH64" s="10"/>
      <c r="BI64" s="20"/>
      <c r="BL64" s="109"/>
      <c r="BM64" s="110"/>
      <c r="BN64" s="107"/>
      <c r="BO64" s="115"/>
      <c r="BP64" s="115"/>
      <c r="BQ64" s="115"/>
      <c r="BR64" s="115"/>
      <c r="BS64" s="115"/>
      <c r="BT64" s="108"/>
      <c r="BU64" s="108"/>
      <c r="BV64" s="108"/>
      <c r="BW64" s="108"/>
      <c r="BX64" s="108"/>
      <c r="BY64" s="108"/>
      <c r="BZ64" s="108"/>
      <c r="CA64" s="10"/>
    </row>
    <row r="65" spans="20:79" ht="23.25" customHeight="1" thickTop="1" thickBot="1">
      <c r="T65" s="23" t="s">
        <v>7</v>
      </c>
      <c r="U65" s="23"/>
      <c r="V65" s="23"/>
      <c r="W65" s="21" t="s">
        <v>9</v>
      </c>
      <c r="X65" s="425"/>
      <c r="Y65" s="22"/>
      <c r="Z65" s="332">
        <f>$AX$14</f>
        <v>1404.5549155897397</v>
      </c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132">
        <f>IF(ISTEXT(AX$14),AX$14,AX$14/$Z65-1)</f>
        <v>0</v>
      </c>
      <c r="AY65" s="132">
        <f t="shared" ref="AY65:AZ65" si="95">IF(ISTEXT(AY$14),AY$14,AY$14/$Z65-1)</f>
        <v>-3.0630011655934819E-2</v>
      </c>
      <c r="AZ65" s="132">
        <f t="shared" si="95"/>
        <v>-5.9546818544414348E-2</v>
      </c>
      <c r="BA65" s="325">
        <f t="shared" ref="BA65:BD65" si="96">IF(ISTEXT(BA52),BA52,BA52/$Z65-1)</f>
        <v>-1.0012816027717519</v>
      </c>
      <c r="BB65" s="325">
        <f t="shared" si="96"/>
        <v>-1.0012816027717519</v>
      </c>
      <c r="BC65" s="325">
        <f t="shared" si="96"/>
        <v>-1.0012816027717519</v>
      </c>
      <c r="BD65" s="325">
        <f t="shared" si="96"/>
        <v>-1.0012816027717519</v>
      </c>
      <c r="BE65" s="546" t="e">
        <f>IF(ISTEXT(BE26),BE26,BE26/$Z65-1)</f>
        <v>#DIV/0!</v>
      </c>
      <c r="BF65" s="20"/>
      <c r="BG65" s="20"/>
      <c r="BH65" s="20"/>
      <c r="BI65" s="20"/>
      <c r="BL65" s="109"/>
      <c r="BM65" s="110"/>
      <c r="BN65" s="107"/>
      <c r="BO65" s="115"/>
      <c r="BP65" s="115"/>
      <c r="BQ65" s="115"/>
      <c r="BR65" s="115"/>
      <c r="BS65" s="115"/>
      <c r="BT65" s="108"/>
      <c r="BU65" s="108"/>
      <c r="BV65" s="108"/>
      <c r="BW65" s="108"/>
      <c r="BX65" s="108"/>
      <c r="BY65" s="108"/>
      <c r="BZ65" s="108"/>
      <c r="CA65" s="10"/>
    </row>
    <row r="66" spans="20:79" ht="15">
      <c r="W66" s="24"/>
      <c r="X66" s="24"/>
      <c r="Y66" s="25"/>
      <c r="Z66" s="119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BF66" s="20"/>
      <c r="BG66" s="20"/>
      <c r="BH66" s="20"/>
      <c r="BI66" s="20"/>
      <c r="BL66" s="105"/>
      <c r="BM66" s="106"/>
      <c r="BN66" s="107"/>
      <c r="BO66" s="115"/>
      <c r="BP66" s="115"/>
      <c r="BQ66" s="115"/>
      <c r="BR66" s="115"/>
      <c r="BS66" s="115"/>
      <c r="BT66" s="108"/>
      <c r="BU66" s="108"/>
      <c r="BV66" s="108"/>
      <c r="BW66" s="108"/>
      <c r="BX66" s="108"/>
      <c r="BY66" s="108"/>
      <c r="BZ66" s="108"/>
      <c r="CA66" s="10"/>
    </row>
    <row r="67" spans="20:79" ht="15">
      <c r="AL67" s="124"/>
      <c r="AM67" s="120"/>
      <c r="BL67" s="111"/>
      <c r="BM67" s="112"/>
      <c r="BN67" s="107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"/>
    </row>
    <row r="68" spans="20:79" s="291" customFormat="1" ht="21.75" customHeight="1" thickBot="1">
      <c r="T68" s="274"/>
      <c r="U68" s="274"/>
      <c r="V68" s="274"/>
      <c r="W68" s="290" t="s">
        <v>6</v>
      </c>
      <c r="X68" s="290"/>
      <c r="Y68" s="289"/>
      <c r="Z68" s="289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</row>
    <row r="69" spans="20:79" ht="15">
      <c r="W69" s="429"/>
      <c r="X69" s="430"/>
      <c r="Y69" s="229" t="s">
        <v>8</v>
      </c>
      <c r="Z69" s="230"/>
      <c r="AA69" s="231">
        <v>1990</v>
      </c>
      <c r="AB69" s="231">
        <f t="shared" ref="AB69:AP69" si="97">AA69+1</f>
        <v>1991</v>
      </c>
      <c r="AC69" s="231">
        <f t="shared" si="97"/>
        <v>1992</v>
      </c>
      <c r="AD69" s="231">
        <f t="shared" si="97"/>
        <v>1993</v>
      </c>
      <c r="AE69" s="231">
        <f t="shared" si="97"/>
        <v>1994</v>
      </c>
      <c r="AF69" s="231">
        <f t="shared" si="97"/>
        <v>1995</v>
      </c>
      <c r="AG69" s="231">
        <f t="shared" si="97"/>
        <v>1996</v>
      </c>
      <c r="AH69" s="231">
        <f t="shared" si="97"/>
        <v>1997</v>
      </c>
      <c r="AI69" s="231">
        <f t="shared" si="97"/>
        <v>1998</v>
      </c>
      <c r="AJ69" s="232">
        <f t="shared" si="97"/>
        <v>1999</v>
      </c>
      <c r="AK69" s="232">
        <f t="shared" si="97"/>
        <v>2000</v>
      </c>
      <c r="AL69" s="232">
        <f t="shared" si="97"/>
        <v>2001</v>
      </c>
      <c r="AM69" s="232">
        <f t="shared" si="97"/>
        <v>2002</v>
      </c>
      <c r="AN69" s="231">
        <f t="shared" si="97"/>
        <v>2003</v>
      </c>
      <c r="AO69" s="231">
        <f t="shared" si="97"/>
        <v>2004</v>
      </c>
      <c r="AP69" s="231">
        <f t="shared" si="97"/>
        <v>2005</v>
      </c>
      <c r="AQ69" s="231">
        <f>AP69+1</f>
        <v>2006</v>
      </c>
      <c r="AR69" s="231">
        <f>AQ69+1</f>
        <v>2007</v>
      </c>
      <c r="AS69" s="245">
        <v>2008</v>
      </c>
      <c r="AT69" s="245">
        <v>2009</v>
      </c>
      <c r="AU69" s="245">
        <v>2010</v>
      </c>
      <c r="AV69" s="245">
        <v>2011</v>
      </c>
      <c r="AW69" s="245">
        <v>2012</v>
      </c>
      <c r="AX69" s="235">
        <v>2013</v>
      </c>
      <c r="AY69" s="662">
        <f>AX69+1</f>
        <v>2014</v>
      </c>
      <c r="AZ69" s="235">
        <f>AY69+1</f>
        <v>2015</v>
      </c>
      <c r="BA69" s="326">
        <v>2016</v>
      </c>
      <c r="BB69" s="326">
        <v>2017</v>
      </c>
      <c r="BC69" s="326">
        <v>2018</v>
      </c>
      <c r="BD69" s="326">
        <v>2019</v>
      </c>
      <c r="BE69" s="326">
        <v>2020</v>
      </c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</row>
    <row r="70" spans="20:79" ht="18.75">
      <c r="W70" s="9" t="s">
        <v>18</v>
      </c>
      <c r="X70" s="424"/>
      <c r="Y70" s="93">
        <v>1</v>
      </c>
      <c r="Z70" s="134"/>
      <c r="AA70" s="134"/>
      <c r="AB70" s="135">
        <f t="shared" ref="AB70:AO70" si="98">IF(ISTEXT(AA5),AA5,AB5/AA5-1)</f>
        <v>7.3362903442231175E-3</v>
      </c>
      <c r="AC70" s="135">
        <f t="shared" si="98"/>
        <v>8.7117722736338443E-3</v>
      </c>
      <c r="AD70" s="135">
        <f t="shared" si="98"/>
        <v>-5.8778813113198325E-3</v>
      </c>
      <c r="AE70" s="135">
        <f t="shared" si="98"/>
        <v>5.2428749821816778E-2</v>
      </c>
      <c r="AF70" s="135">
        <f t="shared" si="98"/>
        <v>1.1031731045367588E-2</v>
      </c>
      <c r="AG70" s="135">
        <f t="shared" si="98"/>
        <v>1.0277833057261043E-2</v>
      </c>
      <c r="AH70" s="135">
        <f t="shared" si="98"/>
        <v>-1.7581046776059539E-3</v>
      </c>
      <c r="AI70" s="135">
        <f t="shared" si="98"/>
        <v>-2.7771647165151347E-2</v>
      </c>
      <c r="AJ70" s="130">
        <f t="shared" si="98"/>
        <v>2.8585332799667018E-2</v>
      </c>
      <c r="AK70" s="130">
        <f t="shared" si="98"/>
        <v>1.6930919839450498E-2</v>
      </c>
      <c r="AL70" s="130">
        <f t="shared" si="98"/>
        <v>-1.3272748105924603E-2</v>
      </c>
      <c r="AM70" s="130">
        <f t="shared" si="98"/>
        <v>2.9437734019049033E-2</v>
      </c>
      <c r="AN70" s="135">
        <f t="shared" si="98"/>
        <v>3.9157133588898496E-3</v>
      </c>
      <c r="AO70" s="135">
        <f t="shared" si="98"/>
        <v>-7.9535581650835852E-4</v>
      </c>
      <c r="AP70" s="135">
        <f t="shared" ref="AP70:BE70" si="99">IF(ISTEXT(AO5),AO5,AP5/AO5-1)</f>
        <v>5.7799776140556869E-3</v>
      </c>
      <c r="AQ70" s="135">
        <f t="shared" si="99"/>
        <v>-1.5897237707734213E-2</v>
      </c>
      <c r="AR70" s="135">
        <f t="shared" si="99"/>
        <v>2.6938747715187228E-2</v>
      </c>
      <c r="AS70" s="246">
        <f t="shared" si="99"/>
        <v>-6.3872901760521406E-2</v>
      </c>
      <c r="AT70" s="130">
        <f t="shared" si="99"/>
        <v>-5.8951690776609778E-2</v>
      </c>
      <c r="AU70" s="130">
        <f t="shared" si="99"/>
        <v>4.3305191096015383E-2</v>
      </c>
      <c r="AV70" s="130">
        <f t="shared" si="99"/>
        <v>4.0270242213539698E-2</v>
      </c>
      <c r="AW70" s="130">
        <f t="shared" si="99"/>
        <v>2.7258797131151535E-2</v>
      </c>
      <c r="AX70" s="135">
        <f t="shared" si="99"/>
        <v>1.1854015407576357E-2</v>
      </c>
      <c r="AY70" s="135">
        <f t="shared" si="99"/>
        <v>-3.4444420957581268E-2</v>
      </c>
      <c r="AZ70" s="135">
        <f t="shared" si="99"/>
        <v>-3.3992147744179468E-2</v>
      </c>
      <c r="BA70" s="141" t="e">
        <f t="shared" si="99"/>
        <v>#REF!</v>
      </c>
      <c r="BB70" s="141" t="e">
        <f t="shared" si="99"/>
        <v>#REF!</v>
      </c>
      <c r="BC70" s="141" t="e">
        <f t="shared" si="99"/>
        <v>#REF!</v>
      </c>
      <c r="BD70" s="141" t="e">
        <f t="shared" si="99"/>
        <v>#REF!</v>
      </c>
      <c r="BE70" s="141" t="e">
        <f t="shared" si="99"/>
        <v>#REF!</v>
      </c>
      <c r="BL70" s="10"/>
      <c r="BM70" s="10"/>
      <c r="BN70" s="10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"/>
    </row>
    <row r="71" spans="20:79" ht="18.75">
      <c r="W71" s="9" t="s">
        <v>11</v>
      </c>
      <c r="X71" s="424"/>
      <c r="Y71" s="319">
        <v>25</v>
      </c>
      <c r="Z71" s="134"/>
      <c r="AA71" s="134"/>
      <c r="AB71" s="135">
        <f t="shared" ref="AB71:AS71" si="100">IF(ISTEXT(AA8),AA8,AB8/AA8-1)</f>
        <v>-2.8110244232094961E-2</v>
      </c>
      <c r="AC71" s="135">
        <f t="shared" si="100"/>
        <v>1.9214089778440302E-2</v>
      </c>
      <c r="AD71" s="135">
        <f t="shared" si="100"/>
        <v>-9.3682473268977939E-2</v>
      </c>
      <c r="AE71" s="135">
        <f t="shared" si="100"/>
        <v>8.5759022497129189E-2</v>
      </c>
      <c r="AF71" s="135">
        <f t="shared" si="100"/>
        <v>-3.4274194087551613E-2</v>
      </c>
      <c r="AG71" s="135">
        <f t="shared" si="100"/>
        <v>-2.9552261294246818E-2</v>
      </c>
      <c r="AH71" s="135">
        <f t="shared" si="100"/>
        <v>-1.8025886018084747E-2</v>
      </c>
      <c r="AI71" s="135">
        <f t="shared" si="100"/>
        <v>-4.6976760135664319E-2</v>
      </c>
      <c r="AJ71" s="130">
        <f t="shared" si="100"/>
        <v>-3.6482087178674183E-3</v>
      </c>
      <c r="AK71" s="130">
        <f t="shared" si="100"/>
        <v>-5.430575547383798E-4</v>
      </c>
      <c r="AL71" s="130">
        <f t="shared" si="100"/>
        <v>-2.8294504776034457E-2</v>
      </c>
      <c r="AM71" s="130">
        <f t="shared" si="100"/>
        <v>-1.8490354535777187E-2</v>
      </c>
      <c r="AN71" s="135">
        <f t="shared" si="100"/>
        <v>-4.1103830939706043E-2</v>
      </c>
      <c r="AO71" s="135">
        <f t="shared" si="100"/>
        <v>2.9804724925561077E-2</v>
      </c>
      <c r="AP71" s="135">
        <f t="shared" si="100"/>
        <v>-5.9004380289513492E-3</v>
      </c>
      <c r="AQ71" s="135">
        <f t="shared" si="100"/>
        <v>-1.4596995030184523E-2</v>
      </c>
      <c r="AR71" s="135">
        <f t="shared" si="100"/>
        <v>6.4926826063984588E-3</v>
      </c>
      <c r="AS71" s="246">
        <f t="shared" si="100"/>
        <v>-7.4328608985508859E-3</v>
      </c>
      <c r="AT71" s="130">
        <f t="shared" ref="AT71:BE71" si="101">IF(ISTEXT(AS8),AS8,AT8/AS8-1)</f>
        <v>-2.6285289130404732E-2</v>
      </c>
      <c r="AU71" s="130">
        <f t="shared" si="101"/>
        <v>3.1553291050270271E-2</v>
      </c>
      <c r="AV71" s="130">
        <f t="shared" si="101"/>
        <v>-2.9065217084104145E-2</v>
      </c>
      <c r="AW71" s="130">
        <f t="shared" si="101"/>
        <v>-2.5296793961952613E-2</v>
      </c>
      <c r="AX71" s="135">
        <f t="shared" si="101"/>
        <v>-9.2706696705815439E-3</v>
      </c>
      <c r="AY71" s="135">
        <f t="shared" si="101"/>
        <v>-1.8889928090244035E-2</v>
      </c>
      <c r="AZ71" s="135">
        <f t="shared" si="101"/>
        <v>-2.4231006038267888E-2</v>
      </c>
      <c r="BA71" s="141" t="e">
        <f t="shared" si="101"/>
        <v>#REF!</v>
      </c>
      <c r="BB71" s="141" t="e">
        <f t="shared" si="101"/>
        <v>#REF!</v>
      </c>
      <c r="BC71" s="141" t="e">
        <f t="shared" si="101"/>
        <v>#REF!</v>
      </c>
      <c r="BD71" s="141" t="e">
        <f t="shared" si="101"/>
        <v>#REF!</v>
      </c>
      <c r="BE71" s="141" t="e">
        <f t="shared" si="101"/>
        <v>#REF!</v>
      </c>
      <c r="BL71" s="10"/>
      <c r="BM71" s="10"/>
      <c r="BN71" s="10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  <c r="BZ71" s="108"/>
      <c r="CA71" s="10"/>
    </row>
    <row r="72" spans="20:79" ht="18.75">
      <c r="W72" s="9" t="s">
        <v>13</v>
      </c>
      <c r="X72" s="424"/>
      <c r="Y72" s="319">
        <v>298</v>
      </c>
      <c r="Z72" s="134"/>
      <c r="AA72" s="134"/>
      <c r="AB72" s="135">
        <f t="shared" ref="AB72:AS72" si="102">IF(ISTEXT(AA9),AA9,AB9/AA9-1)</f>
        <v>-9.7697321378381607E-3</v>
      </c>
      <c r="AC72" s="135">
        <f t="shared" si="102"/>
        <v>4.5138876052941423E-3</v>
      </c>
      <c r="AD72" s="135">
        <f t="shared" si="102"/>
        <v>-3.5077704000274768E-3</v>
      </c>
      <c r="AE72" s="135">
        <f t="shared" si="102"/>
        <v>4.2796973510838443E-2</v>
      </c>
      <c r="AF72" s="135">
        <f t="shared" si="102"/>
        <v>9.4705352854731473E-3</v>
      </c>
      <c r="AG72" s="135">
        <f t="shared" si="102"/>
        <v>3.4813412732594751E-2</v>
      </c>
      <c r="AH72" s="135">
        <f t="shared" si="102"/>
        <v>2.395674956574112E-2</v>
      </c>
      <c r="AI72" s="135">
        <f t="shared" si="102"/>
        <v>-4.5718104376757052E-2</v>
      </c>
      <c r="AJ72" s="130">
        <f t="shared" si="102"/>
        <v>-0.18707387495126204</v>
      </c>
      <c r="AK72" s="130">
        <f t="shared" si="102"/>
        <v>9.7310710215095853E-2</v>
      </c>
      <c r="AL72" s="130">
        <f t="shared" si="102"/>
        <v>-0.12131987354722706</v>
      </c>
      <c r="AM72" s="130">
        <f t="shared" si="102"/>
        <v>-1.819446296375804E-2</v>
      </c>
      <c r="AN72" s="135">
        <f t="shared" si="102"/>
        <v>-6.1679065236232011E-3</v>
      </c>
      <c r="AO72" s="135">
        <f t="shared" si="102"/>
        <v>1.3240057243222303E-3</v>
      </c>
      <c r="AP72" s="135">
        <f t="shared" si="102"/>
        <v>-1.5223416970749137E-2</v>
      </c>
      <c r="AQ72" s="135">
        <f t="shared" si="102"/>
        <v>9.6504513888384658E-4</v>
      </c>
      <c r="AR72" s="135">
        <f t="shared" si="102"/>
        <v>-2.3019742496800055E-2</v>
      </c>
      <c r="AS72" s="246">
        <f t="shared" si="102"/>
        <v>-3.6812979377794264E-2</v>
      </c>
      <c r="AT72" s="130">
        <f t="shared" ref="AT72:BE72" si="103">IF(ISTEXT(AS9),AS9,AT9/AS9-1)</f>
        <v>-2.0148400064739946E-2</v>
      </c>
      <c r="AU72" s="130">
        <f t="shared" si="103"/>
        <v>-1.4091843114751867E-2</v>
      </c>
      <c r="AV72" s="130">
        <f t="shared" si="103"/>
        <v>-2.0738625821215328E-2</v>
      </c>
      <c r="AW72" s="130">
        <f t="shared" si="103"/>
        <v>-1.687277300950496E-2</v>
      </c>
      <c r="AX72" s="135">
        <f t="shared" si="103"/>
        <v>2.5727753972157874E-3</v>
      </c>
      <c r="AY72" s="135">
        <f t="shared" si="103"/>
        <v>-2.0181198271008283E-2</v>
      </c>
      <c r="AZ72" s="135">
        <f t="shared" si="103"/>
        <v>-8.7173603401285993E-3</v>
      </c>
      <c r="BA72" s="141" t="e">
        <f t="shared" si="103"/>
        <v>#REF!</v>
      </c>
      <c r="BB72" s="141" t="e">
        <f t="shared" si="103"/>
        <v>#REF!</v>
      </c>
      <c r="BC72" s="141" t="e">
        <f t="shared" si="103"/>
        <v>#REF!</v>
      </c>
      <c r="BD72" s="141" t="e">
        <f t="shared" si="103"/>
        <v>#REF!</v>
      </c>
      <c r="BE72" s="141" t="e">
        <f t="shared" si="103"/>
        <v>#REF!</v>
      </c>
      <c r="BL72" s="10"/>
      <c r="BM72" s="10"/>
      <c r="BN72" s="10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"/>
    </row>
    <row r="73" spans="20:79" ht="28.5">
      <c r="W73" s="9" t="s">
        <v>58</v>
      </c>
      <c r="X73" s="424"/>
      <c r="Y73" s="13" t="s">
        <v>119</v>
      </c>
      <c r="Z73" s="134"/>
      <c r="AA73" s="134"/>
      <c r="AB73" s="135">
        <f t="shared" ref="AB73:AF75" si="104">IF(ISTEXT(AA10),AA10,AB10/AA10-1)</f>
        <v>8.8957790566543293E-2</v>
      </c>
      <c r="AC73" s="135">
        <f t="shared" si="104"/>
        <v>2.4070340480269126E-2</v>
      </c>
      <c r="AD73" s="135">
        <f t="shared" si="104"/>
        <v>2.0370894660691974E-2</v>
      </c>
      <c r="AE73" s="135">
        <f t="shared" si="104"/>
        <v>0.16121746427582906</v>
      </c>
      <c r="AF73" s="135">
        <f t="shared" si="104"/>
        <v>0.19766534078030862</v>
      </c>
      <c r="AG73" s="135">
        <f t="shared" ref="AG73:AS73" si="105">IF(ISTEXT(AF10),AF10,AG10/AF10-1)</f>
        <v>-2.4402413081840213E-2</v>
      </c>
      <c r="AH73" s="135">
        <f t="shared" si="105"/>
        <v>-6.559012783520779E-3</v>
      </c>
      <c r="AI73" s="135">
        <f t="shared" si="105"/>
        <v>-2.8426586429760148E-2</v>
      </c>
      <c r="AJ73" s="130">
        <f t="shared" si="105"/>
        <v>2.6374454703395944E-2</v>
      </c>
      <c r="AK73" s="130">
        <f t="shared" si="105"/>
        <v>-6.2220584940598012E-2</v>
      </c>
      <c r="AL73" s="130">
        <f t="shared" si="105"/>
        <v>-0.14832599066719199</v>
      </c>
      <c r="AM73" s="130">
        <f t="shared" si="105"/>
        <v>-0.16575873215640091</v>
      </c>
      <c r="AN73" s="135">
        <f t="shared" si="105"/>
        <v>-4.9048182568600662E-4</v>
      </c>
      <c r="AO73" s="135">
        <f t="shared" si="105"/>
        <v>-0.2346397714453512</v>
      </c>
      <c r="AP73" s="135">
        <f t="shared" si="105"/>
        <v>2.9082946293080836E-2</v>
      </c>
      <c r="AQ73" s="135">
        <f t="shared" si="105"/>
        <v>0.14436375646506416</v>
      </c>
      <c r="AR73" s="135">
        <f t="shared" si="105"/>
        <v>0.14221078988317193</v>
      </c>
      <c r="AS73" s="246">
        <f t="shared" si="105"/>
        <v>0.15429119440908878</v>
      </c>
      <c r="AT73" s="130">
        <f t="shared" ref="AT73:BE73" si="106">IF(ISTEXT(AS10),AS10,AT10/AS10-1)</f>
        <v>8.5678131354745668E-2</v>
      </c>
      <c r="AU73" s="130">
        <f t="shared" si="106"/>
        <v>0.11309392134313523</v>
      </c>
      <c r="AV73" s="130">
        <f t="shared" si="106"/>
        <v>0.11869691538912064</v>
      </c>
      <c r="AW73" s="130">
        <f t="shared" si="106"/>
        <v>0.12590164462973452</v>
      </c>
      <c r="AX73" s="135">
        <f t="shared" si="106"/>
        <v>9.3323703715312067E-2</v>
      </c>
      <c r="AY73" s="135">
        <f t="shared" si="106"/>
        <v>0.11503893226788153</v>
      </c>
      <c r="AZ73" s="135">
        <f t="shared" si="106"/>
        <v>0.10194970511840129</v>
      </c>
      <c r="BA73" s="141">
        <f t="shared" si="106"/>
        <v>-1</v>
      </c>
      <c r="BB73" s="141" t="e">
        <f t="shared" si="106"/>
        <v>#DIV/0!</v>
      </c>
      <c r="BC73" s="141" t="e">
        <f t="shared" si="106"/>
        <v>#DIV/0!</v>
      </c>
      <c r="BD73" s="141" t="e">
        <f t="shared" si="106"/>
        <v>#DIV/0!</v>
      </c>
      <c r="BE73" s="141" t="e">
        <f t="shared" si="106"/>
        <v>#DIV/0!</v>
      </c>
      <c r="BL73" s="10"/>
      <c r="BM73" s="10"/>
      <c r="BN73" s="10"/>
      <c r="BO73" s="115"/>
      <c r="BP73" s="115"/>
      <c r="BQ73" s="115"/>
      <c r="BR73" s="115"/>
      <c r="BS73" s="115"/>
      <c r="BT73" s="108"/>
      <c r="BU73" s="108"/>
      <c r="BV73" s="108"/>
      <c r="BW73" s="108"/>
      <c r="BX73" s="108"/>
      <c r="BY73" s="108"/>
      <c r="BZ73" s="108"/>
      <c r="CA73" s="10"/>
    </row>
    <row r="74" spans="20:79" ht="28.5">
      <c r="W74" s="9" t="s">
        <v>16</v>
      </c>
      <c r="X74" s="424"/>
      <c r="Y74" s="13" t="s">
        <v>120</v>
      </c>
      <c r="Z74" s="134"/>
      <c r="AA74" s="134"/>
      <c r="AB74" s="135">
        <f t="shared" si="104"/>
        <v>0.14797040261001193</v>
      </c>
      <c r="AC74" s="135">
        <f t="shared" si="104"/>
        <v>1.4702566276902251E-2</v>
      </c>
      <c r="AD74" s="135">
        <f t="shared" si="104"/>
        <v>0.43657292284521954</v>
      </c>
      <c r="AE74" s="135">
        <f t="shared" si="104"/>
        <v>0.22852153866522684</v>
      </c>
      <c r="AF74" s="135">
        <f t="shared" si="104"/>
        <v>0.30992439392251936</v>
      </c>
      <c r="AG74" s="135">
        <f t="shared" ref="AG74:AS74" si="107">IF(ISTEXT(AF11),AF11,AG11/AF11-1)</f>
        <v>3.6812120415688376E-2</v>
      </c>
      <c r="AH74" s="135">
        <f t="shared" si="107"/>
        <v>9.4538783135734272E-2</v>
      </c>
      <c r="AI74" s="135">
        <f t="shared" si="107"/>
        <v>-0.17092465985060268</v>
      </c>
      <c r="AJ74" s="130">
        <f t="shared" si="107"/>
        <v>-0.20825158539650557</v>
      </c>
      <c r="AK74" s="130">
        <f t="shared" si="107"/>
        <v>-9.4903848539505176E-2</v>
      </c>
      <c r="AL74" s="130">
        <f t="shared" si="107"/>
        <v>-0.16799654572614775</v>
      </c>
      <c r="AM74" s="130">
        <f t="shared" si="107"/>
        <v>-6.8738259222732245E-2</v>
      </c>
      <c r="AN74" s="135">
        <f t="shared" si="107"/>
        <v>-3.7527729328921233E-2</v>
      </c>
      <c r="AO74" s="135">
        <f t="shared" si="107"/>
        <v>4.0933638993493116E-2</v>
      </c>
      <c r="AP74" s="135">
        <f t="shared" si="107"/>
        <v>-6.437148392601455E-2</v>
      </c>
      <c r="AQ74" s="135">
        <f t="shared" si="107"/>
        <v>4.3535750591793931E-2</v>
      </c>
      <c r="AR74" s="135">
        <f t="shared" si="107"/>
        <v>-0.12023037252544277</v>
      </c>
      <c r="AS74" s="246">
        <f t="shared" si="107"/>
        <v>-0.27453405340094794</v>
      </c>
      <c r="AT74" s="130">
        <f t="shared" ref="AT74:BE74" si="108">IF(ISTEXT(AS11),AS11,AT11/AS11-1)</f>
        <v>-0.2953879622111002</v>
      </c>
      <c r="AU74" s="130">
        <f t="shared" si="108"/>
        <v>5.0081038237153042E-2</v>
      </c>
      <c r="AV74" s="130">
        <f t="shared" si="108"/>
        <v>-0.11627065062861408</v>
      </c>
      <c r="AW74" s="130">
        <f t="shared" si="108"/>
        <v>-8.49747656466735E-2</v>
      </c>
      <c r="AX74" s="135">
        <f t="shared" si="108"/>
        <v>-4.5475573216002596E-2</v>
      </c>
      <c r="AY74" s="135">
        <f t="shared" si="108"/>
        <v>2.4806258839638939E-2</v>
      </c>
      <c r="AZ74" s="135">
        <f t="shared" si="108"/>
        <v>-1.5862506365935336E-2</v>
      </c>
      <c r="BA74" s="141">
        <f t="shared" si="108"/>
        <v>-1</v>
      </c>
      <c r="BB74" s="141" t="e">
        <f t="shared" si="108"/>
        <v>#DIV/0!</v>
      </c>
      <c r="BC74" s="141" t="e">
        <f t="shared" si="108"/>
        <v>#DIV/0!</v>
      </c>
      <c r="BD74" s="141" t="e">
        <f t="shared" si="108"/>
        <v>#DIV/0!</v>
      </c>
      <c r="BE74" s="141" t="e">
        <f t="shared" si="108"/>
        <v>#DIV/0!</v>
      </c>
      <c r="BL74" s="10"/>
      <c r="BM74" s="10"/>
      <c r="BN74" s="10"/>
      <c r="BO74" s="115"/>
      <c r="BP74" s="115"/>
      <c r="BQ74" s="115"/>
      <c r="BR74" s="115"/>
      <c r="BS74" s="115"/>
      <c r="BT74" s="108"/>
      <c r="BU74" s="108"/>
      <c r="BV74" s="108"/>
      <c r="BW74" s="108"/>
      <c r="BX74" s="108"/>
      <c r="BY74" s="108"/>
      <c r="BZ74" s="108"/>
      <c r="CA74" s="10"/>
    </row>
    <row r="75" spans="20:79" ht="22.5" customHeight="1" thickBot="1">
      <c r="W75" s="329" t="s">
        <v>123</v>
      </c>
      <c r="X75" s="434"/>
      <c r="Y75" s="319">
        <v>22800</v>
      </c>
      <c r="Z75" s="136"/>
      <c r="AA75" s="134"/>
      <c r="AB75" s="135">
        <f t="shared" si="104"/>
        <v>0.10552257582449287</v>
      </c>
      <c r="AC75" s="135">
        <f t="shared" si="104"/>
        <v>0.10064606961838862</v>
      </c>
      <c r="AD75" s="135">
        <f t="shared" si="104"/>
        <v>4.2304064926494966E-3</v>
      </c>
      <c r="AE75" s="135">
        <f t="shared" si="104"/>
        <v>-4.3434980255246614E-2</v>
      </c>
      <c r="AF75" s="135">
        <f t="shared" si="104"/>
        <v>9.5044814103399045E-2</v>
      </c>
      <c r="AG75" s="135">
        <f t="shared" ref="AG75:AS75" si="109">IF(ISTEXT(AF12),AF12,AG12/AF12-1)</f>
        <v>3.493918267915852E-2</v>
      </c>
      <c r="AH75" s="135">
        <f t="shared" si="109"/>
        <v>-0.14755137946247876</v>
      </c>
      <c r="AI75" s="135">
        <f t="shared" si="109"/>
        <v>-8.8655500632454087E-2</v>
      </c>
      <c r="AJ75" s="130">
        <f t="shared" si="109"/>
        <v>-0.30606878168539509</v>
      </c>
      <c r="AK75" s="130">
        <f t="shared" si="109"/>
        <v>-0.2337743671460053</v>
      </c>
      <c r="AL75" s="130">
        <f t="shared" si="109"/>
        <v>-0.13729097892168241</v>
      </c>
      <c r="AM75" s="130">
        <f t="shared" si="109"/>
        <v>-5.4489790068685706E-2</v>
      </c>
      <c r="AN75" s="135">
        <f t="shared" si="109"/>
        <v>-5.7391871569899E-2</v>
      </c>
      <c r="AO75" s="135">
        <f t="shared" si="109"/>
        <v>-2.7302997855100375E-2</v>
      </c>
      <c r="AP75" s="135">
        <f t="shared" si="109"/>
        <v>-3.9115336950364732E-2</v>
      </c>
      <c r="AQ75" s="135">
        <f t="shared" si="109"/>
        <v>3.4810148218546999E-2</v>
      </c>
      <c r="AR75" s="135">
        <f t="shared" si="109"/>
        <v>-9.4752335719466618E-2</v>
      </c>
      <c r="AS75" s="246">
        <f t="shared" si="109"/>
        <v>-0.11752161703756925</v>
      </c>
      <c r="AT75" s="130">
        <f t="shared" ref="AT75:BE75" si="110">IF(ISTEXT(AS12),AS12,AT12/AS12-1)</f>
        <v>-0.41428427034835358</v>
      </c>
      <c r="AU75" s="130">
        <f t="shared" si="110"/>
        <v>-9.3033058214083697E-3</v>
      </c>
      <c r="AV75" s="130">
        <f t="shared" si="110"/>
        <v>-7.2705550252961881E-2</v>
      </c>
      <c r="AW75" s="130">
        <f t="shared" si="110"/>
        <v>-5.8280806256053586E-3</v>
      </c>
      <c r="AX75" s="135">
        <f t="shared" si="110"/>
        <v>-5.9399266293567843E-2</v>
      </c>
      <c r="AY75" s="135">
        <f t="shared" si="110"/>
        <v>-1.7482954621357627E-2</v>
      </c>
      <c r="AZ75" s="135">
        <f t="shared" si="110"/>
        <v>2.749980997109458E-2</v>
      </c>
      <c r="BA75" s="142">
        <f t="shared" si="110"/>
        <v>-1</v>
      </c>
      <c r="BB75" s="142" t="e">
        <f t="shared" si="110"/>
        <v>#DIV/0!</v>
      </c>
      <c r="BC75" s="142" t="e">
        <f t="shared" si="110"/>
        <v>#DIV/0!</v>
      </c>
      <c r="BD75" s="142" t="e">
        <f t="shared" si="110"/>
        <v>#DIV/0!</v>
      </c>
      <c r="BE75" s="142" t="e">
        <f t="shared" si="110"/>
        <v>#DIV/0!</v>
      </c>
      <c r="BL75" s="10"/>
      <c r="BM75" s="10"/>
      <c r="BN75" s="10"/>
      <c r="BO75" s="115"/>
      <c r="BP75" s="115"/>
      <c r="BQ75" s="115"/>
      <c r="BR75" s="115"/>
      <c r="BS75" s="115"/>
      <c r="BT75" s="108"/>
      <c r="BU75" s="108"/>
      <c r="BV75" s="108"/>
      <c r="BW75" s="108"/>
      <c r="BX75" s="108"/>
      <c r="BY75" s="108"/>
      <c r="BZ75" s="108"/>
      <c r="CA75" s="10"/>
    </row>
    <row r="76" spans="20:79" ht="22.5" customHeight="1" thickTop="1" thickBot="1">
      <c r="W76" s="330" t="s">
        <v>121</v>
      </c>
      <c r="X76" s="422"/>
      <c r="Y76" s="321">
        <v>17200</v>
      </c>
      <c r="Z76" s="411"/>
      <c r="AA76" s="411"/>
      <c r="AB76" s="137">
        <f>IF(ISTEXT(AA13),AA13,AB13/AA13-1)</f>
        <v>0</v>
      </c>
      <c r="AC76" s="137">
        <f t="shared" ref="AC76:AZ76" si="111">IF(ISTEXT(AB13),AB13,AC13/AB13-1)</f>
        <v>0</v>
      </c>
      <c r="AD76" s="137">
        <f t="shared" si="111"/>
        <v>0.33333333333333326</v>
      </c>
      <c r="AE76" s="137">
        <f t="shared" si="111"/>
        <v>0.75</v>
      </c>
      <c r="AF76" s="137">
        <f t="shared" si="111"/>
        <v>1.6428571428571415</v>
      </c>
      <c r="AG76" s="137">
        <f t="shared" si="111"/>
        <v>-4.2107367502491222E-2</v>
      </c>
      <c r="AH76" s="137">
        <f t="shared" si="111"/>
        <v>-0.11064149668105405</v>
      </c>
      <c r="AI76" s="137">
        <f t="shared" si="111"/>
        <v>-7.216275404956507E-4</v>
      </c>
      <c r="AJ76" s="137">
        <f t="shared" si="111"/>
        <v>0.63673055703619341</v>
      </c>
      <c r="AK76" s="137">
        <f t="shared" si="111"/>
        <v>-0.34175603625511064</v>
      </c>
      <c r="AL76" s="137">
        <f t="shared" si="111"/>
        <v>4.8600436891291343E-2</v>
      </c>
      <c r="AM76" s="137">
        <f t="shared" si="111"/>
        <v>0.3930724354895152</v>
      </c>
      <c r="AN76" s="137">
        <f t="shared" si="111"/>
        <v>0.10088750432844007</v>
      </c>
      <c r="AO76" s="137">
        <f t="shared" si="111"/>
        <v>0.22806350928621688</v>
      </c>
      <c r="AP76" s="137">
        <f t="shared" si="111"/>
        <v>2.4023256790168586</v>
      </c>
      <c r="AQ76" s="137">
        <f t="shared" si="111"/>
        <v>-0.12516391962418649</v>
      </c>
      <c r="AR76" s="137">
        <f t="shared" si="111"/>
        <v>0.10671310719888316</v>
      </c>
      <c r="AS76" s="137">
        <f t="shared" si="111"/>
        <v>-3.0540673737667223E-2</v>
      </c>
      <c r="AT76" s="137">
        <f t="shared" si="111"/>
        <v>-5.5271729865189467E-3</v>
      </c>
      <c r="AU76" s="137">
        <f t="shared" si="111"/>
        <v>0.17381533412023042</v>
      </c>
      <c r="AV76" s="137">
        <f t="shared" si="111"/>
        <v>0.14008316505664586</v>
      </c>
      <c r="AW76" s="515">
        <f t="shared" si="111"/>
        <v>-0.19581613118064001</v>
      </c>
      <c r="AX76" s="137">
        <f t="shared" si="111"/>
        <v>8.3933932390472643E-2</v>
      </c>
      <c r="AY76" s="137">
        <f t="shared" si="111"/>
        <v>-0.3896072871039139</v>
      </c>
      <c r="AZ76" s="137">
        <f t="shared" si="111"/>
        <v>-0.31260576154797826</v>
      </c>
      <c r="BA76" s="412"/>
      <c r="BB76" s="412"/>
      <c r="BC76" s="412"/>
      <c r="BD76" s="412"/>
      <c r="BE76" s="412"/>
      <c r="BL76" s="10"/>
      <c r="BM76" s="10"/>
      <c r="BN76" s="10"/>
      <c r="BO76" s="115"/>
      <c r="BP76" s="115"/>
      <c r="BQ76" s="115"/>
      <c r="BR76" s="115"/>
      <c r="BS76" s="115"/>
      <c r="BT76" s="108"/>
      <c r="BU76" s="108"/>
      <c r="BV76" s="108"/>
      <c r="BW76" s="108"/>
      <c r="BX76" s="108"/>
      <c r="BY76" s="108"/>
      <c r="BZ76" s="108"/>
      <c r="CA76" s="10"/>
    </row>
    <row r="77" spans="20:79" ht="21.75" customHeight="1" thickTop="1" thickBot="1">
      <c r="W77" s="21" t="s">
        <v>9</v>
      </c>
      <c r="X77" s="425"/>
      <c r="Y77" s="22"/>
      <c r="Z77" s="138"/>
      <c r="AA77" s="138"/>
      <c r="AB77" s="139">
        <f>IF(ISTEXT(AA14),AA14,AB14/AA14-1)</f>
        <v>8.4361745583669823E-3</v>
      </c>
      <c r="AC77" s="139">
        <f>IF(ISTEXT(AB14),AB14,AC14/AB14-1)</f>
        <v>1.0230137701268571E-2</v>
      </c>
      <c r="AD77" s="139">
        <f>IF(ISTEXT(AC14),AC14,AD14/AC14-1)</f>
        <v>-5.6868780619686587E-3</v>
      </c>
      <c r="AE77" s="139">
        <f>IF(ISTEXT(AD14),AD14,AE14/AD14-1)</f>
        <v>5.5117551572831491E-2</v>
      </c>
      <c r="AF77" s="139">
        <f>IF(ISTEXT(AE14),AE14,AF14/AE14-1)</f>
        <v>1.6454484855289664E-2</v>
      </c>
      <c r="AG77" s="139">
        <f t="shared" ref="AG77:AS77" si="112">IF(ISTEXT(AF14),AF14,AG14/AF14-1)</f>
        <v>9.6415486612728696E-3</v>
      </c>
      <c r="AH77" s="139">
        <f t="shared" si="112"/>
        <v>-2.2347606599167902E-3</v>
      </c>
      <c r="AI77" s="139">
        <f t="shared" si="112"/>
        <v>-3.1470739499180778E-2</v>
      </c>
      <c r="AJ77" s="139">
        <f t="shared" si="112"/>
        <v>1.6275134018295168E-2</v>
      </c>
      <c r="AK77" s="133">
        <f t="shared" si="112"/>
        <v>1.3756867901787428E-2</v>
      </c>
      <c r="AL77" s="133">
        <f t="shared" si="112"/>
        <v>-2.0129015749662416E-2</v>
      </c>
      <c r="AM77" s="133">
        <f t="shared" si="112"/>
        <v>2.3409628008257855E-2</v>
      </c>
      <c r="AN77" s="139">
        <f t="shared" si="112"/>
        <v>2.0111917937786217E-3</v>
      </c>
      <c r="AO77" s="139">
        <f t="shared" si="112"/>
        <v>-2.521165108118395E-3</v>
      </c>
      <c r="AP77" s="139">
        <f t="shared" si="112"/>
        <v>5.3121656155179497E-3</v>
      </c>
      <c r="AQ77" s="139">
        <f t="shared" si="112"/>
        <v>-1.3643817816008208E-2</v>
      </c>
      <c r="AR77" s="139">
        <f t="shared" si="112"/>
        <v>2.5395461945875608E-2</v>
      </c>
      <c r="AS77" s="247">
        <f t="shared" si="112"/>
        <v>-6.0766064692434507E-2</v>
      </c>
      <c r="AT77" s="133">
        <f t="shared" ref="AT77:BE77" si="113">IF(ISTEXT(AS14),AS14,AT14/AS14-1)</f>
        <v>-5.7414154459304867E-2</v>
      </c>
      <c r="AU77" s="133">
        <f t="shared" si="113"/>
        <v>4.3159127957844268E-2</v>
      </c>
      <c r="AV77" s="133">
        <f t="shared" si="113"/>
        <v>3.8162264756884889E-2</v>
      </c>
      <c r="AW77" s="133">
        <f t="shared" si="113"/>
        <v>2.6512397934370213E-2</v>
      </c>
      <c r="AX77" s="139">
        <f t="shared" si="113"/>
        <v>1.2742458018053959E-2</v>
      </c>
      <c r="AY77" s="139">
        <f t="shared" si="113"/>
        <v>-3.0630011655934819E-2</v>
      </c>
      <c r="AZ77" s="139">
        <f t="shared" si="113"/>
        <v>-2.9830515939405999E-2</v>
      </c>
      <c r="BA77" s="143" t="e">
        <f t="shared" si="113"/>
        <v>#REF!</v>
      </c>
      <c r="BB77" s="143" t="e">
        <f t="shared" si="113"/>
        <v>#REF!</v>
      </c>
      <c r="BC77" s="143" t="e">
        <f t="shared" si="113"/>
        <v>#REF!</v>
      </c>
      <c r="BD77" s="143" t="e">
        <f t="shared" si="113"/>
        <v>#REF!</v>
      </c>
      <c r="BE77" s="143" t="e">
        <f t="shared" si="113"/>
        <v>#REF!</v>
      </c>
      <c r="BL77" s="10"/>
      <c r="BM77" s="10"/>
      <c r="BN77" s="10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"/>
    </row>
    <row r="78" spans="20:79"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</row>
    <row r="79" spans="20:79"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</row>
    <row r="90" spans="28:28">
      <c r="AB90" s="264"/>
    </row>
  </sheetData>
  <phoneticPr fontId="8"/>
  <pageMargins left="0.19685039370078741" right="0.19685039370078741" top="0.19685039370078741" bottom="0.27559055118110237" header="0.19685039370078741" footer="0.23622047244094491"/>
  <pageSetup paperSize="9" scale="45" orientation="landscape" verticalDpi="300" r:id="rId1"/>
  <headerFooter alignWithMargins="0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zoomScale="80" zoomScaleNormal="80" workbookViewId="0">
      <pane xSplit="26" ySplit="4" topLeftCell="AL68" activePane="bottomRight" state="frozen"/>
      <selection pane="topRight" activeCell="AA1" sqref="AA1"/>
      <selection pane="bottomLeft" activeCell="A4" sqref="A4"/>
      <selection pane="bottomRight" activeCell="BI82" sqref="BI82"/>
    </sheetView>
  </sheetViews>
  <sheetFormatPr defaultRowHeight="14.25"/>
  <cols>
    <col min="1" max="1" width="1.625" style="1" customWidth="1"/>
    <col min="2" max="21" width="1.625" style="1" hidden="1" customWidth="1"/>
    <col min="22" max="24" width="1.625" style="1" customWidth="1"/>
    <col min="25" max="25" width="39.75" style="1" customWidth="1"/>
    <col min="26" max="26" width="12.625" style="1" customWidth="1"/>
    <col min="27" max="27" width="13.375" style="1" customWidth="1"/>
    <col min="28" max="44" width="12.625" style="1" bestFit="1" customWidth="1"/>
    <col min="45" max="52" width="12.625" style="1" customWidth="1"/>
    <col min="53" max="57" width="12.625" style="1" hidden="1" customWidth="1"/>
    <col min="58" max="58" width="12.625" style="1" customWidth="1"/>
    <col min="59" max="59" width="12.625" style="1" hidden="1" customWidth="1"/>
    <col min="60" max="60" width="12.625" style="1" customWidth="1"/>
    <col min="61" max="61" width="9" style="1"/>
    <col min="62" max="62" width="10" style="1" customWidth="1"/>
    <col min="63" max="16384" width="9" style="1"/>
  </cols>
  <sheetData>
    <row r="1" spans="1:63" ht="30" customHeight="1">
      <c r="A1" s="280" t="s">
        <v>183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80"/>
      <c r="X1" s="274"/>
      <c r="Y1" s="274"/>
      <c r="Z1" s="101"/>
    </row>
    <row r="2" spans="1:63" ht="12.75" customHeight="1">
      <c r="A2" s="280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80"/>
      <c r="X2" s="274"/>
      <c r="Y2" s="274"/>
      <c r="Z2" s="101"/>
    </row>
    <row r="3" spans="1:63" ht="15" thickBo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8" t="s">
        <v>186</v>
      </c>
      <c r="X3" s="274"/>
      <c r="Y3" s="274"/>
      <c r="AV3" s="309"/>
      <c r="AW3" s="309"/>
    </row>
    <row r="4" spans="1:63" ht="31.5" thickBot="1">
      <c r="W4" s="216" t="s">
        <v>24</v>
      </c>
      <c r="X4" s="217"/>
      <c r="Y4" s="218"/>
      <c r="Z4" s="219"/>
      <c r="AA4" s="220">
        <v>1990</v>
      </c>
      <c r="AB4" s="220">
        <f t="shared" ref="AB4:AY4" si="0">AA4+1</f>
        <v>1991</v>
      </c>
      <c r="AC4" s="220">
        <f t="shared" si="0"/>
        <v>1992</v>
      </c>
      <c r="AD4" s="220">
        <f t="shared" si="0"/>
        <v>1993</v>
      </c>
      <c r="AE4" s="220">
        <f t="shared" si="0"/>
        <v>1994</v>
      </c>
      <c r="AF4" s="220">
        <f t="shared" si="0"/>
        <v>1995</v>
      </c>
      <c r="AG4" s="220">
        <f t="shared" si="0"/>
        <v>1996</v>
      </c>
      <c r="AH4" s="220">
        <f t="shared" si="0"/>
        <v>1997</v>
      </c>
      <c r="AI4" s="220">
        <f t="shared" si="0"/>
        <v>1998</v>
      </c>
      <c r="AJ4" s="220">
        <f t="shared" si="0"/>
        <v>1999</v>
      </c>
      <c r="AK4" s="220">
        <f t="shared" si="0"/>
        <v>2000</v>
      </c>
      <c r="AL4" s="220">
        <f t="shared" si="0"/>
        <v>2001</v>
      </c>
      <c r="AM4" s="220">
        <f t="shared" si="0"/>
        <v>2002</v>
      </c>
      <c r="AN4" s="220">
        <f t="shared" si="0"/>
        <v>2003</v>
      </c>
      <c r="AO4" s="220">
        <f t="shared" si="0"/>
        <v>2004</v>
      </c>
      <c r="AP4" s="220">
        <f t="shared" si="0"/>
        <v>2005</v>
      </c>
      <c r="AQ4" s="220">
        <f t="shared" si="0"/>
        <v>2006</v>
      </c>
      <c r="AR4" s="220">
        <f t="shared" si="0"/>
        <v>2007</v>
      </c>
      <c r="AS4" s="234">
        <v>2008</v>
      </c>
      <c r="AT4" s="234">
        <v>2009</v>
      </c>
      <c r="AU4" s="234">
        <v>2010</v>
      </c>
      <c r="AV4" s="308">
        <v>2011</v>
      </c>
      <c r="AW4" s="308">
        <v>2012</v>
      </c>
      <c r="AX4" s="234">
        <v>2013</v>
      </c>
      <c r="AY4" s="220">
        <f t="shared" si="0"/>
        <v>2014</v>
      </c>
      <c r="AZ4" s="646" t="s">
        <v>268</v>
      </c>
      <c r="BA4" s="647" t="s">
        <v>269</v>
      </c>
      <c r="BB4" s="648" t="s">
        <v>270</v>
      </c>
      <c r="BC4" s="648" t="s">
        <v>271</v>
      </c>
      <c r="BD4" s="648" t="s">
        <v>272</v>
      </c>
      <c r="BE4" s="649" t="s">
        <v>273</v>
      </c>
      <c r="BF4" s="650" t="s">
        <v>274</v>
      </c>
      <c r="BG4" s="360" t="s">
        <v>26</v>
      </c>
    </row>
    <row r="5" spans="1:63">
      <c r="W5" s="450" t="s">
        <v>154</v>
      </c>
      <c r="X5" s="84"/>
      <c r="Y5" s="85"/>
      <c r="Z5" s="187"/>
      <c r="AA5" s="187">
        <f t="shared" ref="AA5:BE5" si="1">SUM(AA6,AA12,AA26,AA31)</f>
        <v>1066843.906728908</v>
      </c>
      <c r="AB5" s="187">
        <f t="shared" si="1"/>
        <v>1074041.3040417377</v>
      </c>
      <c r="AC5" s="187">
        <f t="shared" si="1"/>
        <v>1082466.5023980646</v>
      </c>
      <c r="AD5" s="187">
        <f t="shared" si="1"/>
        <v>1077829.1288808056</v>
      </c>
      <c r="AE5" s="187">
        <f t="shared" si="1"/>
        <v>1134190.372837116</v>
      </c>
      <c r="AF5" s="187">
        <f t="shared" si="1"/>
        <v>1146651.5420578965</v>
      </c>
      <c r="AG5" s="187">
        <f t="shared" si="1"/>
        <v>1158374.2445240521</v>
      </c>
      <c r="AH5" s="187">
        <f t="shared" si="1"/>
        <v>1157171.0074931036</v>
      </c>
      <c r="AI5" s="187">
        <f t="shared" si="1"/>
        <v>1128113.1379557562</v>
      </c>
      <c r="AJ5" s="187">
        <f t="shared" si="1"/>
        <v>1162835.9179256333</v>
      </c>
      <c r="AK5" s="187">
        <f t="shared" si="1"/>
        <v>1182090.864841362</v>
      </c>
      <c r="AL5" s="187">
        <f t="shared" si="1"/>
        <v>1166998.1409992843</v>
      </c>
      <c r="AM5" s="187">
        <f t="shared" si="1"/>
        <v>1206508.1944683478</v>
      </c>
      <c r="AN5" s="187">
        <f t="shared" si="1"/>
        <v>1211629.3088795284</v>
      </c>
      <c r="AO5" s="187">
        <f t="shared" si="1"/>
        <v>1211616.0919220601</v>
      </c>
      <c r="AP5" s="187">
        <f t="shared" si="1"/>
        <v>1219019.1869170545</v>
      </c>
      <c r="AQ5" s="187">
        <f t="shared" si="1"/>
        <v>1199920.3335569189</v>
      </c>
      <c r="AR5" s="187">
        <f t="shared" si="1"/>
        <v>1234599.7143775276</v>
      </c>
      <c r="AS5" s="187">
        <f t="shared" si="1"/>
        <v>1153248.5008776989</v>
      </c>
      <c r="AT5" s="187">
        <f t="shared" si="1"/>
        <v>1089993.5575030358</v>
      </c>
      <c r="AU5" s="187">
        <f t="shared" si="1"/>
        <v>1138758.3317057909</v>
      </c>
      <c r="AV5" s="187">
        <f t="shared" si="1"/>
        <v>1188362.3614179541</v>
      </c>
      <c r="AW5" s="187">
        <f t="shared" si="1"/>
        <v>1220745.8823444163</v>
      </c>
      <c r="AX5" s="187">
        <f t="shared" si="1"/>
        <v>1235035.7796266526</v>
      </c>
      <c r="AY5" s="187">
        <f t="shared" si="1"/>
        <v>1190300.4898895987</v>
      </c>
      <c r="AZ5" s="187">
        <f t="shared" ref="AZ5" si="2">SUM(AZ6,AZ12,AZ26,AZ31)</f>
        <v>1148417.7499108883</v>
      </c>
      <c r="BA5" s="187">
        <f t="shared" si="1"/>
        <v>0</v>
      </c>
      <c r="BB5" s="187">
        <f t="shared" si="1"/>
        <v>0</v>
      </c>
      <c r="BC5" s="187">
        <f t="shared" si="1"/>
        <v>0</v>
      </c>
      <c r="BD5" s="187">
        <f t="shared" si="1"/>
        <v>0</v>
      </c>
      <c r="BE5" s="621">
        <f t="shared" si="1"/>
        <v>0</v>
      </c>
      <c r="BF5" s="87"/>
      <c r="BG5" s="361"/>
      <c r="BH5" s="158"/>
      <c r="BI5" s="449"/>
      <c r="BJ5" s="158"/>
      <c r="BK5" s="157"/>
    </row>
    <row r="6" spans="1:63">
      <c r="W6" s="83"/>
      <c r="X6" s="59" t="s">
        <v>27</v>
      </c>
      <c r="Y6" s="61"/>
      <c r="Z6" s="188"/>
      <c r="AA6" s="189">
        <f>SUM(AA7:AA11)</f>
        <v>334536.01790551911</v>
      </c>
      <c r="AB6" s="189">
        <f t="shared" ref="AB6:AY6" si="3">SUM(AB7:AB11)</f>
        <v>337057.70211000758</v>
      </c>
      <c r="AC6" s="189">
        <f t="shared" si="3"/>
        <v>343616.3480801651</v>
      </c>
      <c r="AD6" s="189">
        <f t="shared" si="3"/>
        <v>326534.97071469366</v>
      </c>
      <c r="AE6" s="189">
        <f t="shared" si="3"/>
        <v>367294.20865985571</v>
      </c>
      <c r="AF6" s="189">
        <f t="shared" si="3"/>
        <v>356155.10540910641</v>
      </c>
      <c r="AG6" s="189">
        <f t="shared" si="3"/>
        <v>357150.27990310226</v>
      </c>
      <c r="AH6" s="189">
        <f t="shared" si="3"/>
        <v>354459.1500725543</v>
      </c>
      <c r="AI6" s="189">
        <f t="shared" si="3"/>
        <v>341306.65876951773</v>
      </c>
      <c r="AJ6" s="189">
        <f t="shared" si="3"/>
        <v>359495.86283002316</v>
      </c>
      <c r="AK6" s="189">
        <f t="shared" si="3"/>
        <v>367150.22502664872</v>
      </c>
      <c r="AL6" s="189">
        <f t="shared" si="3"/>
        <v>356990.27672446478</v>
      </c>
      <c r="AM6" s="189">
        <f t="shared" si="3"/>
        <v>386989.89334966504</v>
      </c>
      <c r="AN6" s="189">
        <f t="shared" si="3"/>
        <v>401084.39113941736</v>
      </c>
      <c r="AO6" s="189">
        <f t="shared" si="3"/>
        <v>397362.39730503195</v>
      </c>
      <c r="AP6" s="189">
        <f t="shared" si="3"/>
        <v>418468.59248854662</v>
      </c>
      <c r="AQ6" s="189">
        <f t="shared" si="3"/>
        <v>407480.42657888</v>
      </c>
      <c r="AR6" s="189">
        <f t="shared" si="3"/>
        <v>470611.25403321593</v>
      </c>
      <c r="AS6" s="189">
        <f t="shared" si="3"/>
        <v>445330.9617809974</v>
      </c>
      <c r="AT6" s="189">
        <f t="shared" si="3"/>
        <v>408835.28372266988</v>
      </c>
      <c r="AU6" s="189">
        <f t="shared" si="3"/>
        <v>434564.06605225446</v>
      </c>
      <c r="AV6" s="189">
        <f t="shared" si="3"/>
        <v>492377.40186493756</v>
      </c>
      <c r="AW6" s="189">
        <f t="shared" si="3"/>
        <v>536045.8694224949</v>
      </c>
      <c r="AX6" s="189">
        <f t="shared" si="3"/>
        <v>536840.2278610596</v>
      </c>
      <c r="AY6" s="189">
        <f t="shared" si="3"/>
        <v>504305.98270386166</v>
      </c>
      <c r="AZ6" s="189">
        <f t="shared" ref="AZ6" si="4">SUM(AZ7:AZ11)</f>
        <v>479628.12600336422</v>
      </c>
      <c r="BA6" s="189">
        <f t="shared" ref="BA6:BE6" si="5">SUM(BA10:BA11)</f>
        <v>0</v>
      </c>
      <c r="BB6" s="189">
        <f t="shared" si="5"/>
        <v>0</v>
      </c>
      <c r="BC6" s="189">
        <f t="shared" si="5"/>
        <v>0</v>
      </c>
      <c r="BD6" s="189">
        <f t="shared" si="5"/>
        <v>0</v>
      </c>
      <c r="BE6" s="622">
        <f t="shared" si="5"/>
        <v>0</v>
      </c>
      <c r="BF6" s="65"/>
      <c r="BG6" s="362"/>
      <c r="BH6" s="158"/>
      <c r="BI6" s="449"/>
      <c r="BJ6" s="158"/>
      <c r="BK6" s="157"/>
    </row>
    <row r="7" spans="1:63">
      <c r="W7" s="83"/>
      <c r="X7" s="97"/>
      <c r="Y7" s="554" t="s">
        <v>193</v>
      </c>
      <c r="Z7" s="551"/>
      <c r="AA7" s="552">
        <v>13100.962840121845</v>
      </c>
      <c r="AB7" s="552">
        <v>12877.696759473871</v>
      </c>
      <c r="AC7" s="552">
        <v>11086.55257780218</v>
      </c>
      <c r="AD7" s="552">
        <v>10188.281685698217</v>
      </c>
      <c r="AE7" s="552">
        <v>13655.470204367843</v>
      </c>
      <c r="AF7" s="552">
        <v>14126.179108763281</v>
      </c>
      <c r="AG7" s="552">
        <v>12777.90518139199</v>
      </c>
      <c r="AH7" s="552">
        <v>13901.080906732288</v>
      </c>
      <c r="AI7" s="552">
        <v>11453.389514446402</v>
      </c>
      <c r="AJ7" s="552">
        <v>9505.086749842807</v>
      </c>
      <c r="AK7" s="552">
        <v>9341.1450216994126</v>
      </c>
      <c r="AL7" s="552">
        <v>9105.0244281864052</v>
      </c>
      <c r="AM7" s="552">
        <v>12384.662820054098</v>
      </c>
      <c r="AN7" s="552">
        <v>9536.1731664118379</v>
      </c>
      <c r="AO7" s="552">
        <v>10368.141356809263</v>
      </c>
      <c r="AP7" s="552">
        <v>11856.04497278302</v>
      </c>
      <c r="AQ7" s="552">
        <v>9738.3991504956321</v>
      </c>
      <c r="AR7" s="552">
        <v>18105.425340126912</v>
      </c>
      <c r="AS7" s="552">
        <v>23372.364537396941</v>
      </c>
      <c r="AT7" s="552">
        <v>24504.120742184889</v>
      </c>
      <c r="AU7" s="552">
        <v>24069.897062352498</v>
      </c>
      <c r="AV7" s="552">
        <v>23064.95229242678</v>
      </c>
      <c r="AW7" s="552">
        <v>20260.093791093906</v>
      </c>
      <c r="AX7" s="552">
        <v>17340.297184844319</v>
      </c>
      <c r="AY7" s="552">
        <v>15434.81008236546</v>
      </c>
      <c r="AZ7" s="552">
        <v>14302.963808452821</v>
      </c>
      <c r="BA7" s="552"/>
      <c r="BB7" s="552"/>
      <c r="BC7" s="552"/>
      <c r="BD7" s="552"/>
      <c r="BE7" s="623"/>
      <c r="BF7" s="553"/>
      <c r="BG7" s="637"/>
      <c r="BH7" s="158"/>
      <c r="BI7" s="449"/>
      <c r="BJ7" s="158"/>
      <c r="BK7" s="157"/>
    </row>
    <row r="8" spans="1:63" ht="13.5" customHeight="1">
      <c r="W8" s="83"/>
      <c r="X8" s="60"/>
      <c r="Y8" s="27" t="s">
        <v>40</v>
      </c>
      <c r="Z8" s="191"/>
      <c r="AA8" s="190">
        <v>26817.939575718141</v>
      </c>
      <c r="AB8" s="190">
        <v>27054.988380706334</v>
      </c>
      <c r="AC8" s="190">
        <v>27590.904212311303</v>
      </c>
      <c r="AD8" s="190">
        <v>29350.357756649319</v>
      </c>
      <c r="AE8" s="190">
        <v>29371.124419221713</v>
      </c>
      <c r="AF8" s="190">
        <v>29550.306071203129</v>
      </c>
      <c r="AG8" s="190">
        <v>30435.587434984634</v>
      </c>
      <c r="AH8" s="190">
        <v>33414.765523798495</v>
      </c>
      <c r="AI8" s="190">
        <v>32560.105926614211</v>
      </c>
      <c r="AJ8" s="190">
        <v>32677.841569994976</v>
      </c>
      <c r="AK8" s="190">
        <v>32330.720980830971</v>
      </c>
      <c r="AL8" s="190">
        <v>29988.644933898031</v>
      </c>
      <c r="AM8" s="190">
        <v>29075.93570441084</v>
      </c>
      <c r="AN8" s="190">
        <v>29109.699137790376</v>
      </c>
      <c r="AO8" s="190">
        <v>29054.144925577784</v>
      </c>
      <c r="AP8" s="190">
        <v>31454.030876975521</v>
      </c>
      <c r="AQ8" s="190">
        <v>29739.706519625201</v>
      </c>
      <c r="AR8" s="190">
        <v>29381.878095909909</v>
      </c>
      <c r="AS8" s="190">
        <v>27794.473207401941</v>
      </c>
      <c r="AT8" s="190">
        <v>28181.608154804348</v>
      </c>
      <c r="AU8" s="190">
        <v>30717.353690523996</v>
      </c>
      <c r="AV8" s="190">
        <v>28270.672164812735</v>
      </c>
      <c r="AW8" s="190">
        <v>28199.737167635263</v>
      </c>
      <c r="AX8" s="190">
        <v>28492.66270190847</v>
      </c>
      <c r="AY8" s="190">
        <v>25032.511730085571</v>
      </c>
      <c r="AZ8" s="190">
        <v>25802.892140137388</v>
      </c>
      <c r="BA8" s="190">
        <v>0</v>
      </c>
      <c r="BB8" s="190">
        <v>0</v>
      </c>
      <c r="BC8" s="190">
        <v>0</v>
      </c>
      <c r="BD8" s="190">
        <v>0</v>
      </c>
      <c r="BE8" s="624">
        <v>0</v>
      </c>
      <c r="BF8" s="66"/>
      <c r="BG8" s="638"/>
      <c r="BH8" s="158"/>
      <c r="BI8" s="449"/>
      <c r="BJ8" s="158"/>
      <c r="BK8" s="157"/>
    </row>
    <row r="9" spans="1:63" ht="13.5" customHeight="1">
      <c r="W9" s="83"/>
      <c r="X9" s="60"/>
      <c r="Y9" s="555" t="s">
        <v>194</v>
      </c>
      <c r="Z9" s="191"/>
      <c r="AA9" s="190">
        <v>1123.1755989307071</v>
      </c>
      <c r="AB9" s="190">
        <v>1123.313929888624</v>
      </c>
      <c r="AC9" s="190">
        <v>1303.1331124001117</v>
      </c>
      <c r="AD9" s="190">
        <v>1249.7461052626302</v>
      </c>
      <c r="AE9" s="190">
        <v>985.49868910827081</v>
      </c>
      <c r="AF9" s="190">
        <v>1054.5730346051193</v>
      </c>
      <c r="AG9" s="190">
        <v>850.91330337093621</v>
      </c>
      <c r="AH9" s="190">
        <v>972.218126345786</v>
      </c>
      <c r="AI9" s="190">
        <v>948.54905774090253</v>
      </c>
      <c r="AJ9" s="190">
        <v>984.82646719364845</v>
      </c>
      <c r="AK9" s="190">
        <v>717.70896760478047</v>
      </c>
      <c r="AL9" s="190">
        <v>725.12853421715261</v>
      </c>
      <c r="AM9" s="190">
        <v>982.43740736772418</v>
      </c>
      <c r="AN9" s="190">
        <v>624.61851739962492</v>
      </c>
      <c r="AO9" s="190">
        <v>648.79481558588361</v>
      </c>
      <c r="AP9" s="190">
        <v>618.94278470570362</v>
      </c>
      <c r="AQ9" s="190">
        <v>1027.0228495007516</v>
      </c>
      <c r="AR9" s="190">
        <v>2236.5995237495749</v>
      </c>
      <c r="AS9" s="190">
        <v>2324.9305110058021</v>
      </c>
      <c r="AT9" s="190">
        <v>2386.2750679439082</v>
      </c>
      <c r="AU9" s="190">
        <v>2715.0800469375949</v>
      </c>
      <c r="AV9" s="190">
        <v>2845.1149970934148</v>
      </c>
      <c r="AW9" s="190">
        <v>3791.1942471555722</v>
      </c>
      <c r="AX9" s="190">
        <v>2480.5112801839468</v>
      </c>
      <c r="AY9" s="190">
        <v>2554.8894166073046</v>
      </c>
      <c r="AZ9" s="190">
        <v>2486.1053967648718</v>
      </c>
      <c r="BA9" s="190"/>
      <c r="BB9" s="190"/>
      <c r="BC9" s="190"/>
      <c r="BD9" s="190"/>
      <c r="BE9" s="624"/>
      <c r="BF9" s="336"/>
      <c r="BG9" s="639"/>
      <c r="BH9" s="158"/>
      <c r="BI9" s="449"/>
      <c r="BJ9" s="158"/>
      <c r="BK9" s="157"/>
    </row>
    <row r="10" spans="1:63">
      <c r="W10" s="83"/>
      <c r="X10" s="97"/>
      <c r="Y10" s="616" t="s">
        <v>195</v>
      </c>
      <c r="Z10" s="191"/>
      <c r="AA10" s="190">
        <v>292919.0385417795</v>
      </c>
      <c r="AB10" s="190">
        <v>295439.52523867693</v>
      </c>
      <c r="AC10" s="190">
        <v>303040.9818309854</v>
      </c>
      <c r="AD10" s="190">
        <v>285103.26212609105</v>
      </c>
      <c r="AE10" s="190">
        <v>322543.70360193879</v>
      </c>
      <c r="AF10" s="190">
        <v>310675.10875755746</v>
      </c>
      <c r="AG10" s="190">
        <v>312314.25441036437</v>
      </c>
      <c r="AH10" s="190">
        <v>305369.82121987775</v>
      </c>
      <c r="AI10" s="190">
        <v>295496.68958114303</v>
      </c>
      <c r="AJ10" s="190">
        <v>315413.41659040569</v>
      </c>
      <c r="AK10" s="190">
        <v>323830.41689688864</v>
      </c>
      <c r="AL10" s="190">
        <v>316287.1791413161</v>
      </c>
      <c r="AM10" s="190">
        <v>343613.24711538735</v>
      </c>
      <c r="AN10" s="190">
        <v>360929.89367463929</v>
      </c>
      <c r="AO10" s="190">
        <v>356336.89305617491</v>
      </c>
      <c r="AP10" s="190">
        <v>373482.8550730889</v>
      </c>
      <c r="AQ10" s="190">
        <v>365989.7454221705</v>
      </c>
      <c r="AR10" s="190">
        <v>419875.06581300177</v>
      </c>
      <c r="AS10" s="190">
        <v>390910.4629549493</v>
      </c>
      <c r="AT10" s="190">
        <v>352910.7443039178</v>
      </c>
      <c r="AU10" s="190">
        <v>376128.14760576998</v>
      </c>
      <c r="AV10" s="190">
        <v>437330.33859368792</v>
      </c>
      <c r="AW10" s="190">
        <v>482962.95833318349</v>
      </c>
      <c r="AX10" s="190">
        <v>487698.03686871513</v>
      </c>
      <c r="AY10" s="190">
        <v>460479.36909376265</v>
      </c>
      <c r="AZ10" s="190">
        <v>436241.90058941243</v>
      </c>
      <c r="BA10" s="190">
        <v>0</v>
      </c>
      <c r="BB10" s="190">
        <v>0</v>
      </c>
      <c r="BC10" s="190">
        <v>0</v>
      </c>
      <c r="BD10" s="190">
        <v>0</v>
      </c>
      <c r="BE10" s="624">
        <v>0</v>
      </c>
      <c r="BF10" s="98"/>
      <c r="BG10" s="640"/>
      <c r="BH10" s="158"/>
      <c r="BI10" s="449"/>
      <c r="BJ10" s="158"/>
      <c r="BK10" s="157"/>
    </row>
    <row r="11" spans="1:63">
      <c r="W11" s="83"/>
      <c r="X11" s="97"/>
      <c r="Y11" s="615" t="s">
        <v>44</v>
      </c>
      <c r="Z11" s="614"/>
      <c r="AA11" s="190">
        <v>574.90134896890959</v>
      </c>
      <c r="AB11" s="190">
        <v>562.1778012618272</v>
      </c>
      <c r="AC11" s="190">
        <v>594.77634666612141</v>
      </c>
      <c r="AD11" s="190">
        <v>643.32304099243606</v>
      </c>
      <c r="AE11" s="190">
        <v>738.41174521910489</v>
      </c>
      <c r="AF11" s="190">
        <v>748.93843697737805</v>
      </c>
      <c r="AG11" s="190">
        <v>771.61957299033725</v>
      </c>
      <c r="AH11" s="190">
        <v>801.26429579993442</v>
      </c>
      <c r="AI11" s="190">
        <v>847.92468957317442</v>
      </c>
      <c r="AJ11" s="190">
        <v>914.6914525860567</v>
      </c>
      <c r="AK11" s="190">
        <v>930.23315962490176</v>
      </c>
      <c r="AL11" s="190">
        <v>884.29968684707421</v>
      </c>
      <c r="AM11" s="190">
        <v>933.6103024450058</v>
      </c>
      <c r="AN11" s="190">
        <v>884.00664317627809</v>
      </c>
      <c r="AO11" s="190">
        <v>954.42315088408486</v>
      </c>
      <c r="AP11" s="190">
        <v>1056.7187809934969</v>
      </c>
      <c r="AQ11" s="190">
        <v>985.55263708792324</v>
      </c>
      <c r="AR11" s="190">
        <v>1012.2852604277239</v>
      </c>
      <c r="AS11" s="190">
        <v>928.73057024342836</v>
      </c>
      <c r="AT11" s="190">
        <v>852.53545381890581</v>
      </c>
      <c r="AU11" s="190">
        <v>933.58764667042124</v>
      </c>
      <c r="AV11" s="190">
        <v>866.32381691672151</v>
      </c>
      <c r="AW11" s="190">
        <v>831.88588342666139</v>
      </c>
      <c r="AX11" s="190">
        <v>828.71982540766965</v>
      </c>
      <c r="AY11" s="190">
        <v>804.40238104065781</v>
      </c>
      <c r="AZ11" s="190">
        <v>794.26406859672318</v>
      </c>
      <c r="BA11" s="190">
        <v>0</v>
      </c>
      <c r="BB11" s="190">
        <v>0</v>
      </c>
      <c r="BC11" s="190">
        <v>0</v>
      </c>
      <c r="BD11" s="190">
        <v>0</v>
      </c>
      <c r="BE11" s="624">
        <v>0</v>
      </c>
      <c r="BF11" s="99"/>
      <c r="BG11" s="641"/>
      <c r="BH11" s="158"/>
      <c r="BI11" s="449"/>
      <c r="BJ11" s="158"/>
      <c r="BK11" s="157"/>
    </row>
    <row r="12" spans="1:63">
      <c r="W12" s="83"/>
      <c r="X12" s="68" t="s">
        <v>28</v>
      </c>
      <c r="Y12" s="70"/>
      <c r="Z12" s="192"/>
      <c r="AA12" s="193">
        <f>SUM(AA13:AA25)</f>
        <v>393930.60643059947</v>
      </c>
      <c r="AB12" s="193">
        <f t="shared" ref="AB12:AY12" si="6">SUM(AB13:AB25)</f>
        <v>388885.52865054063</v>
      </c>
      <c r="AC12" s="193">
        <f t="shared" si="6"/>
        <v>381241.48167319247</v>
      </c>
      <c r="AD12" s="193">
        <f t="shared" si="6"/>
        <v>380749.0634713599</v>
      </c>
      <c r="AE12" s="193">
        <f t="shared" si="6"/>
        <v>389151.56151988404</v>
      </c>
      <c r="AF12" s="193">
        <f t="shared" si="6"/>
        <v>395268.856248183</v>
      </c>
      <c r="AG12" s="193">
        <f t="shared" si="6"/>
        <v>400085.46401385247</v>
      </c>
      <c r="AH12" s="193">
        <f t="shared" si="6"/>
        <v>399636.57067483035</v>
      </c>
      <c r="AI12" s="193">
        <f t="shared" si="6"/>
        <v>377157.75708472612</v>
      </c>
      <c r="AJ12" s="193">
        <f t="shared" si="6"/>
        <v>384393.01212344976</v>
      </c>
      <c r="AK12" s="193">
        <f t="shared" si="6"/>
        <v>393367.38063916267</v>
      </c>
      <c r="AL12" s="193">
        <f t="shared" si="6"/>
        <v>386882.06936079287</v>
      </c>
      <c r="AM12" s="193">
        <f t="shared" si="6"/>
        <v>398306.79918421322</v>
      </c>
      <c r="AN12" s="193">
        <f t="shared" si="6"/>
        <v>399002.1863499257</v>
      </c>
      <c r="AO12" s="193">
        <f t="shared" si="6"/>
        <v>402028.45081757806</v>
      </c>
      <c r="AP12" s="193">
        <f t="shared" si="6"/>
        <v>389602.76510177675</v>
      </c>
      <c r="AQ12" s="193">
        <f t="shared" si="6"/>
        <v>394369.73866928212</v>
      </c>
      <c r="AR12" s="193">
        <f t="shared" si="6"/>
        <v>378685.81543025112</v>
      </c>
      <c r="AS12" s="193">
        <f t="shared" si="6"/>
        <v>345611.97884834954</v>
      </c>
      <c r="AT12" s="193">
        <f t="shared" si="6"/>
        <v>318023.49805512023</v>
      </c>
      <c r="AU12" s="193">
        <f t="shared" si="6"/>
        <v>352331.74126257084</v>
      </c>
      <c r="AV12" s="193">
        <f t="shared" si="6"/>
        <v>348355.9875974009</v>
      </c>
      <c r="AW12" s="193">
        <f t="shared" si="6"/>
        <v>345872.65190671431</v>
      </c>
      <c r="AX12" s="193">
        <f t="shared" si="6"/>
        <v>355657.07539470191</v>
      </c>
      <c r="AY12" s="193">
        <f t="shared" si="6"/>
        <v>337873.71180637699</v>
      </c>
      <c r="AZ12" s="193">
        <f t="shared" ref="AZ12" si="7">SUM(AZ13:AZ25)</f>
        <v>332376.59094543691</v>
      </c>
      <c r="BA12" s="193">
        <f t="shared" ref="BA12:BE12" si="8">SUM(BA13:BA20)</f>
        <v>0</v>
      </c>
      <c r="BB12" s="193">
        <f t="shared" si="8"/>
        <v>0</v>
      </c>
      <c r="BC12" s="193">
        <f t="shared" si="8"/>
        <v>0</v>
      </c>
      <c r="BD12" s="193">
        <f t="shared" si="8"/>
        <v>0</v>
      </c>
      <c r="BE12" s="625">
        <f t="shared" si="8"/>
        <v>0</v>
      </c>
      <c r="BF12" s="72"/>
      <c r="BG12" s="363"/>
      <c r="BH12" s="158"/>
      <c r="BI12" s="449"/>
      <c r="BJ12" s="158"/>
      <c r="BK12" s="157"/>
    </row>
    <row r="13" spans="1:63">
      <c r="W13" s="83"/>
      <c r="X13" s="69"/>
      <c r="Y13" s="26" t="s">
        <v>196</v>
      </c>
      <c r="Z13" s="194"/>
      <c r="AA13" s="194">
        <v>21226.696793338426</v>
      </c>
      <c r="AB13" s="194">
        <v>20197.584438167254</v>
      </c>
      <c r="AC13" s="194">
        <v>19677.533331994258</v>
      </c>
      <c r="AD13" s="194">
        <v>19148.138071032081</v>
      </c>
      <c r="AE13" s="194">
        <v>18180.343111918068</v>
      </c>
      <c r="AF13" s="194">
        <v>17789.586336556516</v>
      </c>
      <c r="AG13" s="194">
        <v>17075.832784519644</v>
      </c>
      <c r="AH13" s="194">
        <v>16304.847431016671</v>
      </c>
      <c r="AI13" s="194">
        <v>15824.21282151511</v>
      </c>
      <c r="AJ13" s="194">
        <v>15417.791217750497</v>
      </c>
      <c r="AK13" s="194">
        <v>14717.446587615404</v>
      </c>
      <c r="AL13" s="194">
        <v>14445.885938300004</v>
      </c>
      <c r="AM13" s="194">
        <v>14086.279378006608</v>
      </c>
      <c r="AN13" s="194">
        <v>13436.708758164681</v>
      </c>
      <c r="AO13" s="194">
        <v>13022.139392296116</v>
      </c>
      <c r="AP13" s="194">
        <v>12418.310186425721</v>
      </c>
      <c r="AQ13" s="194">
        <v>11970.502616427393</v>
      </c>
      <c r="AR13" s="194">
        <v>12170.50570515698</v>
      </c>
      <c r="AS13" s="194">
        <v>10604.890125003694</v>
      </c>
      <c r="AT13" s="194">
        <v>8753.1359009350235</v>
      </c>
      <c r="AU13" s="194">
        <v>11006.338524566794</v>
      </c>
      <c r="AV13" s="194">
        <v>10167.641631868704</v>
      </c>
      <c r="AW13" s="194">
        <v>11372.342101140664</v>
      </c>
      <c r="AX13" s="194">
        <v>10974.931315113841</v>
      </c>
      <c r="AY13" s="194">
        <v>10193.909816483754</v>
      </c>
      <c r="AZ13" s="194">
        <v>10192.894784458547</v>
      </c>
      <c r="BA13" s="194">
        <v>0</v>
      </c>
      <c r="BB13" s="194">
        <v>0</v>
      </c>
      <c r="BC13" s="194">
        <v>0</v>
      </c>
      <c r="BD13" s="194">
        <v>0</v>
      </c>
      <c r="BE13" s="626">
        <v>0</v>
      </c>
      <c r="BF13" s="67"/>
      <c r="BG13" s="364"/>
      <c r="BH13" s="160"/>
      <c r="BI13" s="449"/>
      <c r="BJ13" s="159"/>
      <c r="BK13" s="157"/>
    </row>
    <row r="14" spans="1:63">
      <c r="W14" s="83"/>
      <c r="X14" s="69"/>
      <c r="Y14" s="555" t="s">
        <v>198</v>
      </c>
      <c r="Z14" s="194"/>
      <c r="AA14" s="190">
        <v>17039.340472210792</v>
      </c>
      <c r="AB14" s="190">
        <v>17710.899572621951</v>
      </c>
      <c r="AC14" s="190">
        <v>18252.693168368773</v>
      </c>
      <c r="AD14" s="190">
        <v>17993.989495372243</v>
      </c>
      <c r="AE14" s="190">
        <v>19148.351907412129</v>
      </c>
      <c r="AF14" s="190">
        <v>19827.919784397418</v>
      </c>
      <c r="AG14" s="190">
        <v>19752.213561894539</v>
      </c>
      <c r="AH14" s="190">
        <v>21272.358635457422</v>
      </c>
      <c r="AI14" s="190">
        <v>23101.2707964652</v>
      </c>
      <c r="AJ14" s="190">
        <v>23816.796673639059</v>
      </c>
      <c r="AK14" s="190">
        <v>23810.239540006674</v>
      </c>
      <c r="AL14" s="190">
        <v>24954.20846426655</v>
      </c>
      <c r="AM14" s="190">
        <v>26540.584139100705</v>
      </c>
      <c r="AN14" s="190">
        <v>26805.474843299606</v>
      </c>
      <c r="AO14" s="190">
        <v>27462.611405560285</v>
      </c>
      <c r="AP14" s="190">
        <v>25904.864579621375</v>
      </c>
      <c r="AQ14" s="190">
        <v>24861.8070468601</v>
      </c>
      <c r="AR14" s="190">
        <v>23002.940703837739</v>
      </c>
      <c r="AS14" s="190">
        <v>23886.614413154944</v>
      </c>
      <c r="AT14" s="190">
        <v>17665.821649487913</v>
      </c>
      <c r="AU14" s="190">
        <v>24817.904798776668</v>
      </c>
      <c r="AV14" s="190">
        <v>24493.897692971219</v>
      </c>
      <c r="AW14" s="190">
        <v>23298.289439600114</v>
      </c>
      <c r="AX14" s="190">
        <v>17812.589867337327</v>
      </c>
      <c r="AY14" s="190">
        <v>14610.597486519058</v>
      </c>
      <c r="AZ14" s="190">
        <v>14607.238932038214</v>
      </c>
      <c r="BA14" s="190">
        <v>0</v>
      </c>
      <c r="BB14" s="190">
        <v>0</v>
      </c>
      <c r="BC14" s="190">
        <v>0</v>
      </c>
      <c r="BD14" s="190">
        <v>0</v>
      </c>
      <c r="BE14" s="624">
        <v>0</v>
      </c>
      <c r="BF14" s="67"/>
      <c r="BG14" s="364"/>
      <c r="BH14" s="158"/>
      <c r="BI14" s="449"/>
      <c r="BJ14" s="158"/>
      <c r="BK14" s="157"/>
    </row>
    <row r="15" spans="1:63">
      <c r="W15" s="83"/>
      <c r="X15" s="69"/>
      <c r="Y15" s="557" t="s">
        <v>199</v>
      </c>
      <c r="Z15" s="194"/>
      <c r="AA15" s="190">
        <v>16724.416959034144</v>
      </c>
      <c r="AB15" s="190">
        <v>16510.916098316779</v>
      </c>
      <c r="AC15" s="190">
        <v>16332.43621830938</v>
      </c>
      <c r="AD15" s="190">
        <v>15848.949467173246</v>
      </c>
      <c r="AE15" s="190">
        <v>16007.057350587736</v>
      </c>
      <c r="AF15" s="190">
        <v>15886.093291198558</v>
      </c>
      <c r="AG15" s="190">
        <v>15469.414802998821</v>
      </c>
      <c r="AH15" s="190">
        <v>15626.138575281628</v>
      </c>
      <c r="AI15" s="190">
        <v>15959.431954774342</v>
      </c>
      <c r="AJ15" s="190">
        <v>15553.253380298269</v>
      </c>
      <c r="AK15" s="190">
        <v>14917.874359573232</v>
      </c>
      <c r="AL15" s="190">
        <v>14520.047636054591</v>
      </c>
      <c r="AM15" s="190">
        <v>14373.780155796587</v>
      </c>
      <c r="AN15" s="190">
        <v>14284.345836193144</v>
      </c>
      <c r="AO15" s="190">
        <v>13624.783057232307</v>
      </c>
      <c r="AP15" s="190">
        <v>11460.710200588168</v>
      </c>
      <c r="AQ15" s="190">
        <v>11357.523170198347</v>
      </c>
      <c r="AR15" s="190">
        <v>9471.4689071677913</v>
      </c>
      <c r="AS15" s="190">
        <v>12167.103901349632</v>
      </c>
      <c r="AT15" s="190">
        <v>8372.8858762056352</v>
      </c>
      <c r="AU15" s="190">
        <v>13350.443527403369</v>
      </c>
      <c r="AV15" s="190">
        <v>11515.16510841841</v>
      </c>
      <c r="AW15" s="190">
        <v>11945.519528359862</v>
      </c>
      <c r="AX15" s="190">
        <v>11599.029202504953</v>
      </c>
      <c r="AY15" s="190">
        <v>10036.343328911611</v>
      </c>
      <c r="AZ15" s="190">
        <v>10204.482711679813</v>
      </c>
      <c r="BA15" s="190">
        <v>0</v>
      </c>
      <c r="BB15" s="190">
        <v>0</v>
      </c>
      <c r="BC15" s="190">
        <v>0</v>
      </c>
      <c r="BD15" s="190">
        <v>0</v>
      </c>
      <c r="BE15" s="624">
        <v>0</v>
      </c>
      <c r="BF15" s="67"/>
      <c r="BG15" s="364"/>
      <c r="BH15" s="158"/>
      <c r="BI15" s="449"/>
      <c r="BJ15" s="158"/>
      <c r="BK15" s="157"/>
    </row>
    <row r="16" spans="1:63">
      <c r="W16" s="83"/>
      <c r="X16" s="69"/>
      <c r="Y16" s="557" t="s">
        <v>200</v>
      </c>
      <c r="Z16" s="194"/>
      <c r="AA16" s="190">
        <v>2088.0492160849876</v>
      </c>
      <c r="AB16" s="190">
        <v>2045.2370979236164</v>
      </c>
      <c r="AC16" s="190">
        <v>1977.7969644626455</v>
      </c>
      <c r="AD16" s="190">
        <v>1943.0704882392909</v>
      </c>
      <c r="AE16" s="190">
        <v>1836.6632615890915</v>
      </c>
      <c r="AF16" s="190">
        <v>1882.2224515682124</v>
      </c>
      <c r="AG16" s="190">
        <v>1822.576039569725</v>
      </c>
      <c r="AH16" s="190">
        <v>1746.1836329507514</v>
      </c>
      <c r="AI16" s="190">
        <v>1747.2346445995204</v>
      </c>
      <c r="AJ16" s="190">
        <v>1775.027384111615</v>
      </c>
      <c r="AK16" s="190">
        <v>1688.0945588620211</v>
      </c>
      <c r="AL16" s="190">
        <v>1760.8232733558873</v>
      </c>
      <c r="AM16" s="190">
        <v>1845.0846387189354</v>
      </c>
      <c r="AN16" s="190">
        <v>1853.1790875508989</v>
      </c>
      <c r="AO16" s="190">
        <v>1794.9744205377092</v>
      </c>
      <c r="AP16" s="190">
        <v>1748.8391393778625</v>
      </c>
      <c r="AQ16" s="190">
        <v>1425.2530197999295</v>
      </c>
      <c r="AR16" s="190">
        <v>913.86612122516999</v>
      </c>
      <c r="AS16" s="190">
        <v>696.41493730359662</v>
      </c>
      <c r="AT16" s="190">
        <v>480.34420664362585</v>
      </c>
      <c r="AU16" s="190">
        <v>556.32328372432801</v>
      </c>
      <c r="AV16" s="190">
        <v>597.9329220624295</v>
      </c>
      <c r="AW16" s="190">
        <v>647.95206203257101</v>
      </c>
      <c r="AX16" s="190">
        <v>647.08705376684338</v>
      </c>
      <c r="AY16" s="190">
        <v>549.8737697047693</v>
      </c>
      <c r="AZ16" s="190">
        <v>549.81985716805673</v>
      </c>
      <c r="BA16" s="190">
        <v>0</v>
      </c>
      <c r="BB16" s="190">
        <v>0</v>
      </c>
      <c r="BC16" s="190">
        <v>0</v>
      </c>
      <c r="BD16" s="190">
        <v>0</v>
      </c>
      <c r="BE16" s="624">
        <v>0</v>
      </c>
      <c r="BF16" s="67"/>
      <c r="BG16" s="364"/>
      <c r="BH16" s="158"/>
      <c r="BI16" s="449"/>
      <c r="BJ16" s="158"/>
      <c r="BK16" s="157"/>
    </row>
    <row r="17" spans="23:63">
      <c r="W17" s="83"/>
      <c r="X17" s="69"/>
      <c r="Y17" s="557" t="s">
        <v>201</v>
      </c>
      <c r="Z17" s="194"/>
      <c r="AA17" s="190">
        <v>26828.007476471787</v>
      </c>
      <c r="AB17" s="190">
        <v>27184.925456390913</v>
      </c>
      <c r="AC17" s="190">
        <v>26962.992421469993</v>
      </c>
      <c r="AD17" s="190">
        <v>27679.725713110154</v>
      </c>
      <c r="AE17" s="190">
        <v>28952.562226887247</v>
      </c>
      <c r="AF17" s="190">
        <v>30747.44439652636</v>
      </c>
      <c r="AG17" s="190">
        <v>30742.484671774106</v>
      </c>
      <c r="AH17" s="190">
        <v>30775.398552439139</v>
      </c>
      <c r="AI17" s="190">
        <v>29684.98753965777</v>
      </c>
      <c r="AJ17" s="190">
        <v>30109.99274230982</v>
      </c>
      <c r="AK17" s="190">
        <v>30767.321799922174</v>
      </c>
      <c r="AL17" s="190">
        <v>30234.198552654583</v>
      </c>
      <c r="AM17" s="190">
        <v>29843.752621126521</v>
      </c>
      <c r="AN17" s="190">
        <v>29380.681701872498</v>
      </c>
      <c r="AO17" s="190">
        <v>29239.216979196335</v>
      </c>
      <c r="AP17" s="190">
        <v>27601.143113266262</v>
      </c>
      <c r="AQ17" s="190">
        <v>26571.493027630324</v>
      </c>
      <c r="AR17" s="190">
        <v>25318.882647671759</v>
      </c>
      <c r="AS17" s="190">
        <v>23184.196422148634</v>
      </c>
      <c r="AT17" s="190">
        <v>21220.089774510037</v>
      </c>
      <c r="AU17" s="190">
        <v>21666.483643502354</v>
      </c>
      <c r="AV17" s="190">
        <v>22242.664294657545</v>
      </c>
      <c r="AW17" s="190">
        <v>20798.266803568902</v>
      </c>
      <c r="AX17" s="190">
        <v>22432.518871620763</v>
      </c>
      <c r="AY17" s="190">
        <v>20172.31274153859</v>
      </c>
      <c r="AZ17" s="190">
        <v>20549.96119239922</v>
      </c>
      <c r="BA17" s="190">
        <v>0</v>
      </c>
      <c r="BB17" s="190">
        <v>0</v>
      </c>
      <c r="BC17" s="190">
        <v>0</v>
      </c>
      <c r="BD17" s="190">
        <v>0</v>
      </c>
      <c r="BE17" s="624">
        <v>0</v>
      </c>
      <c r="BF17" s="67"/>
      <c r="BG17" s="364"/>
      <c r="BH17" s="158"/>
      <c r="BI17" s="449"/>
      <c r="BJ17" s="158"/>
      <c r="BK17" s="157"/>
    </row>
    <row r="18" spans="23:63">
      <c r="W18" s="83"/>
      <c r="X18" s="69"/>
      <c r="Y18" s="558" t="s">
        <v>202</v>
      </c>
      <c r="Z18" s="194"/>
      <c r="AA18" s="190">
        <v>1418.6341171579973</v>
      </c>
      <c r="AB18" s="190">
        <v>1591.2862986056234</v>
      </c>
      <c r="AC18" s="190">
        <v>1720.2308597203391</v>
      </c>
      <c r="AD18" s="190">
        <v>1889.2126996112886</v>
      </c>
      <c r="AE18" s="190">
        <v>1972.1555251566349</v>
      </c>
      <c r="AF18" s="190">
        <v>2237.9482415848438</v>
      </c>
      <c r="AG18" s="190">
        <v>2052.4327326479392</v>
      </c>
      <c r="AH18" s="190">
        <v>1859.2332516827653</v>
      </c>
      <c r="AI18" s="190">
        <v>1734.3353738742937</v>
      </c>
      <c r="AJ18" s="190">
        <v>1615.9361875887098</v>
      </c>
      <c r="AK18" s="190">
        <v>1391.0830825869277</v>
      </c>
      <c r="AL18" s="190">
        <v>1424.2808951511704</v>
      </c>
      <c r="AM18" s="190">
        <v>1482.6405551564239</v>
      </c>
      <c r="AN18" s="190">
        <v>1470.2777070341342</v>
      </c>
      <c r="AO18" s="190">
        <v>1445.503236601829</v>
      </c>
      <c r="AP18" s="190">
        <v>1410.7309329637808</v>
      </c>
      <c r="AQ18" s="190">
        <v>1311.7090991012651</v>
      </c>
      <c r="AR18" s="190">
        <v>1191.7261739379555</v>
      </c>
      <c r="AS18" s="190">
        <v>908.62793192795084</v>
      </c>
      <c r="AT18" s="190">
        <v>655.28927139687289</v>
      </c>
      <c r="AU18" s="190">
        <v>618.5780358578786</v>
      </c>
      <c r="AV18" s="190">
        <v>1066.737619135439</v>
      </c>
      <c r="AW18" s="190">
        <v>691.7143828320302</v>
      </c>
      <c r="AX18" s="190">
        <v>743.9235091256021</v>
      </c>
      <c r="AY18" s="190">
        <v>530.66063316239217</v>
      </c>
      <c r="AZ18" s="190">
        <v>530.46549654609998</v>
      </c>
      <c r="BA18" s="190">
        <v>0</v>
      </c>
      <c r="BB18" s="190">
        <v>0</v>
      </c>
      <c r="BC18" s="190">
        <v>0</v>
      </c>
      <c r="BD18" s="190">
        <v>0</v>
      </c>
      <c r="BE18" s="624">
        <v>0</v>
      </c>
      <c r="BF18" s="67"/>
      <c r="BG18" s="364"/>
      <c r="BH18" s="158"/>
      <c r="BI18" s="449"/>
      <c r="BJ18" s="158"/>
      <c r="BK18" s="157"/>
    </row>
    <row r="19" spans="23:63">
      <c r="W19" s="83"/>
      <c r="X19" s="69"/>
      <c r="Y19" s="557" t="s">
        <v>208</v>
      </c>
      <c r="Z19" s="194"/>
      <c r="AA19" s="190">
        <v>75238.672380801218</v>
      </c>
      <c r="AB19" s="190">
        <v>78331.427972370206</v>
      </c>
      <c r="AC19" s="190">
        <v>79356.426055738673</v>
      </c>
      <c r="AD19" s="190">
        <v>81664.780492282531</v>
      </c>
      <c r="AE19" s="190">
        <v>85067.590440527871</v>
      </c>
      <c r="AF19" s="190">
        <v>86561.159062837833</v>
      </c>
      <c r="AG19" s="190">
        <v>88302.427658804416</v>
      </c>
      <c r="AH19" s="190">
        <v>87264.365237590857</v>
      </c>
      <c r="AI19" s="190">
        <v>78040.992906628089</v>
      </c>
      <c r="AJ19" s="190">
        <v>80795.280284226057</v>
      </c>
      <c r="AK19" s="190">
        <v>82299.705310941121</v>
      </c>
      <c r="AL19" s="190">
        <v>79980.964024097353</v>
      </c>
      <c r="AM19" s="190">
        <v>80652.953005239135</v>
      </c>
      <c r="AN19" s="190">
        <v>81836.15363768283</v>
      </c>
      <c r="AO19" s="190">
        <v>83491.388854441437</v>
      </c>
      <c r="AP19" s="190">
        <v>80845.85990580068</v>
      </c>
      <c r="AQ19" s="190">
        <v>80872.260317635984</v>
      </c>
      <c r="AR19" s="190">
        <v>79602.506316073093</v>
      </c>
      <c r="AS19" s="190">
        <v>74643.584856335772</v>
      </c>
      <c r="AT19" s="190">
        <v>76815.002535105858</v>
      </c>
      <c r="AU19" s="190">
        <v>75835.277616553023</v>
      </c>
      <c r="AV19" s="190">
        <v>74243.025259200571</v>
      </c>
      <c r="AW19" s="190">
        <v>70579.174839742176</v>
      </c>
      <c r="AX19" s="190">
        <v>77244.674071813715</v>
      </c>
      <c r="AY19" s="190">
        <v>71997.664061090254</v>
      </c>
      <c r="AZ19" s="190">
        <v>71110.548909310572</v>
      </c>
      <c r="BA19" s="190">
        <v>0</v>
      </c>
      <c r="BB19" s="190">
        <v>0</v>
      </c>
      <c r="BC19" s="190">
        <v>0</v>
      </c>
      <c r="BD19" s="190">
        <v>0</v>
      </c>
      <c r="BE19" s="624">
        <v>0</v>
      </c>
      <c r="BF19" s="67"/>
      <c r="BG19" s="364"/>
      <c r="BH19" s="158"/>
      <c r="BI19" s="449"/>
      <c r="BJ19" s="158"/>
      <c r="BK19" s="157"/>
    </row>
    <row r="20" spans="23:63">
      <c r="W20" s="83"/>
      <c r="X20" s="69"/>
      <c r="Y20" s="558" t="s">
        <v>203</v>
      </c>
      <c r="Z20" s="191"/>
      <c r="AA20" s="190">
        <v>4430.6469549224239</v>
      </c>
      <c r="AB20" s="190">
        <v>4485.8038997514632</v>
      </c>
      <c r="AC20" s="190">
        <v>4454.6705751259369</v>
      </c>
      <c r="AD20" s="190">
        <v>4370.7582594145752</v>
      </c>
      <c r="AE20" s="190">
        <v>4380.2198486855796</v>
      </c>
      <c r="AF20" s="190">
        <v>4460.2259788846059</v>
      </c>
      <c r="AG20" s="190">
        <v>4463.5946572579978</v>
      </c>
      <c r="AH20" s="190">
        <v>4620.2811976974353</v>
      </c>
      <c r="AI20" s="190">
        <v>4952.5576068194005</v>
      </c>
      <c r="AJ20" s="190">
        <v>5158.50279003994</v>
      </c>
      <c r="AK20" s="190">
        <v>5202.6066433201058</v>
      </c>
      <c r="AL20" s="190">
        <v>5358.6273251864623</v>
      </c>
      <c r="AM20" s="190">
        <v>5563.133968973114</v>
      </c>
      <c r="AN20" s="190">
        <v>5526.217117373908</v>
      </c>
      <c r="AO20" s="190">
        <v>5681.0318132723314</v>
      </c>
      <c r="AP20" s="190">
        <v>5549.6394492988729</v>
      </c>
      <c r="AQ20" s="190">
        <v>5593.7276635027538</v>
      </c>
      <c r="AR20" s="190">
        <v>5098.5250876150385</v>
      </c>
      <c r="AS20" s="190">
        <v>4973.909477703558</v>
      </c>
      <c r="AT20" s="190">
        <v>4583.3186386008074</v>
      </c>
      <c r="AU20" s="190">
        <v>4518.5390172397692</v>
      </c>
      <c r="AV20" s="190">
        <v>5894.6297719803897</v>
      </c>
      <c r="AW20" s="190">
        <v>4841.6831062609854</v>
      </c>
      <c r="AX20" s="190">
        <v>4318.5665858948314</v>
      </c>
      <c r="AY20" s="190">
        <v>3997.4655593046832</v>
      </c>
      <c r="AZ20" s="190">
        <v>3996.5427041757966</v>
      </c>
      <c r="BA20" s="190">
        <v>0</v>
      </c>
      <c r="BB20" s="190">
        <v>0</v>
      </c>
      <c r="BC20" s="190">
        <v>0</v>
      </c>
      <c r="BD20" s="190">
        <v>0</v>
      </c>
      <c r="BE20" s="624">
        <v>0</v>
      </c>
      <c r="BF20" s="67"/>
      <c r="BG20" s="365"/>
      <c r="BH20" s="158"/>
      <c r="BI20" s="449"/>
      <c r="BJ20" s="158"/>
      <c r="BK20" s="157"/>
    </row>
    <row r="21" spans="23:63">
      <c r="W21" s="83"/>
      <c r="X21" s="69"/>
      <c r="Y21" s="558" t="s">
        <v>204</v>
      </c>
      <c r="Z21" s="191"/>
      <c r="AA21" s="190">
        <v>50012.834189702662</v>
      </c>
      <c r="AB21" s="190">
        <v>50775.141033771033</v>
      </c>
      <c r="AC21" s="190">
        <v>50759.334031566548</v>
      </c>
      <c r="AD21" s="190">
        <v>50333.839467304591</v>
      </c>
      <c r="AE21" s="190">
        <v>51368.72813108065</v>
      </c>
      <c r="AF21" s="190">
        <v>51568.681212146083</v>
      </c>
      <c r="AG21" s="190">
        <v>51613.217391276579</v>
      </c>
      <c r="AH21" s="190">
        <v>51456.192279103125</v>
      </c>
      <c r="AI21" s="190">
        <v>46807.163271437195</v>
      </c>
      <c r="AJ21" s="190">
        <v>47164.247930289304</v>
      </c>
      <c r="AK21" s="190">
        <v>48237.824075750272</v>
      </c>
      <c r="AL21" s="190">
        <v>46820.04383500223</v>
      </c>
      <c r="AM21" s="190">
        <v>46226.491012169499</v>
      </c>
      <c r="AN21" s="190">
        <v>46983.426313191951</v>
      </c>
      <c r="AO21" s="190">
        <v>44574.337919324076</v>
      </c>
      <c r="AP21" s="190">
        <v>42998.935712964289</v>
      </c>
      <c r="AQ21" s="190">
        <v>42895.455036544452</v>
      </c>
      <c r="AR21" s="190">
        <v>42491.445801046168</v>
      </c>
      <c r="AS21" s="190">
        <v>41794.759470888472</v>
      </c>
      <c r="AT21" s="190">
        <v>38340.785308011633</v>
      </c>
      <c r="AU21" s="190">
        <v>37860.520929333979</v>
      </c>
      <c r="AV21" s="190">
        <v>38587.463943760529</v>
      </c>
      <c r="AW21" s="190">
        <v>38929.486359691626</v>
      </c>
      <c r="AX21" s="190">
        <v>43069.439809543968</v>
      </c>
      <c r="AY21" s="190">
        <v>37695.460352065296</v>
      </c>
      <c r="AZ21" s="190">
        <v>37241.930467520775</v>
      </c>
      <c r="BA21" s="190"/>
      <c r="BB21" s="190"/>
      <c r="BC21" s="190"/>
      <c r="BD21" s="190"/>
      <c r="BE21" s="624"/>
      <c r="BF21" s="67"/>
      <c r="BG21" s="559"/>
      <c r="BH21" s="158"/>
      <c r="BI21" s="449"/>
      <c r="BJ21" s="158"/>
      <c r="BK21" s="157"/>
    </row>
    <row r="22" spans="23:63">
      <c r="W22" s="83"/>
      <c r="X22" s="69"/>
      <c r="Y22" s="558" t="s">
        <v>205</v>
      </c>
      <c r="Z22" s="191"/>
      <c r="AA22" s="190">
        <v>177273.11740859388</v>
      </c>
      <c r="AB22" s="190">
        <v>168377.82442985129</v>
      </c>
      <c r="AC22" s="190">
        <v>160950.9280652967</v>
      </c>
      <c r="AD22" s="190">
        <v>160916.89946615123</v>
      </c>
      <c r="AE22" s="190">
        <v>163193.06221863136</v>
      </c>
      <c r="AF22" s="190">
        <v>163690.91514059459</v>
      </c>
      <c r="AG22" s="190">
        <v>167256.4415545048</v>
      </c>
      <c r="AH22" s="190">
        <v>169488.24697195474</v>
      </c>
      <c r="AI22" s="190">
        <v>158951.56159794889</v>
      </c>
      <c r="AJ22" s="190">
        <v>165317.21395672561</v>
      </c>
      <c r="AK22" s="190">
        <v>170116.02257415088</v>
      </c>
      <c r="AL22" s="190">
        <v>167246.40047207364</v>
      </c>
      <c r="AM22" s="190">
        <v>176380.11814989935</v>
      </c>
      <c r="AN22" s="190">
        <v>177472.13168661174</v>
      </c>
      <c r="AO22" s="190">
        <v>181154.21848957939</v>
      </c>
      <c r="AP22" s="190">
        <v>178623.87275495182</v>
      </c>
      <c r="AQ22" s="190">
        <v>186775.63986330095</v>
      </c>
      <c r="AR22" s="190">
        <v>180523.83685126528</v>
      </c>
      <c r="AS22" s="190">
        <v>154961.39024499114</v>
      </c>
      <c r="AT22" s="190">
        <v>145022.21021219244</v>
      </c>
      <c r="AU22" s="190">
        <v>164097.56567092412</v>
      </c>
      <c r="AV22" s="190">
        <v>159059.72690398555</v>
      </c>
      <c r="AW22" s="190">
        <v>163963.73477354689</v>
      </c>
      <c r="AX22" s="190">
        <v>169969.78999904633</v>
      </c>
      <c r="AY22" s="190">
        <v>171842.94229772093</v>
      </c>
      <c r="AZ22" s="190">
        <v>166720.37626691439</v>
      </c>
      <c r="BA22" s="190"/>
      <c r="BB22" s="190"/>
      <c r="BC22" s="190"/>
      <c r="BD22" s="190"/>
      <c r="BE22" s="624"/>
      <c r="BF22" s="67"/>
      <c r="BG22" s="559"/>
      <c r="BH22" s="158"/>
      <c r="BI22" s="449"/>
      <c r="BJ22" s="158"/>
      <c r="BK22" s="157"/>
    </row>
    <row r="23" spans="23:63">
      <c r="W23" s="83"/>
      <c r="X23" s="69"/>
      <c r="Y23" s="558" t="s">
        <v>206</v>
      </c>
      <c r="Z23" s="191"/>
      <c r="AA23" s="190">
        <v>19146.656980010554</v>
      </c>
      <c r="AB23" s="190">
        <v>19285.028638890562</v>
      </c>
      <c r="AC23" s="190">
        <v>18907.509059810051</v>
      </c>
      <c r="AD23" s="190">
        <v>18355.719827520017</v>
      </c>
      <c r="AE23" s="190">
        <v>19413.21103377904</v>
      </c>
      <c r="AF23" s="190">
        <v>20106.373188846577</v>
      </c>
      <c r="AG23" s="190">
        <v>21027.323663822404</v>
      </c>
      <c r="AH23" s="190">
        <v>16009.620202936643</v>
      </c>
      <c r="AI23" s="190">
        <v>13908.520703361941</v>
      </c>
      <c r="AJ23" s="190">
        <v>14226.332143293606</v>
      </c>
      <c r="AK23" s="190">
        <v>14767.724602542341</v>
      </c>
      <c r="AL23" s="190">
        <v>13986.559999155374</v>
      </c>
      <c r="AM23" s="190">
        <v>14971.170560744384</v>
      </c>
      <c r="AN23" s="190">
        <v>14695.532866078407</v>
      </c>
      <c r="AO23" s="190">
        <v>14542.401969116478</v>
      </c>
      <c r="AP23" s="190">
        <v>14908.998238662998</v>
      </c>
      <c r="AQ23" s="190">
        <v>15426.839927216744</v>
      </c>
      <c r="AR23" s="190">
        <v>14294.720230736984</v>
      </c>
      <c r="AS23" s="190">
        <v>11445.409044826791</v>
      </c>
      <c r="AT23" s="190">
        <v>9989.3423445656717</v>
      </c>
      <c r="AU23" s="190">
        <v>12500.87026605181</v>
      </c>
      <c r="AV23" s="190">
        <v>14101.140990149201</v>
      </c>
      <c r="AW23" s="190">
        <v>12053.914951690549</v>
      </c>
      <c r="AX23" s="190">
        <v>10385.610425087036</v>
      </c>
      <c r="AY23" s="190">
        <v>9570.3502818971465</v>
      </c>
      <c r="AZ23" s="190">
        <v>9243.8436854709835</v>
      </c>
      <c r="BA23" s="190"/>
      <c r="BB23" s="190"/>
      <c r="BC23" s="190"/>
      <c r="BD23" s="190"/>
      <c r="BE23" s="624"/>
      <c r="BF23" s="67"/>
      <c r="BG23" s="559"/>
      <c r="BH23" s="158"/>
      <c r="BI23" s="449"/>
      <c r="BJ23" s="158"/>
      <c r="BK23" s="157"/>
    </row>
    <row r="24" spans="23:63">
      <c r="W24" s="83"/>
      <c r="X24" s="69"/>
      <c r="Y24" s="558" t="s">
        <v>207</v>
      </c>
      <c r="Z24" s="191"/>
      <c r="AA24" s="190">
        <v>393.88385703943061</v>
      </c>
      <c r="AB24" s="190">
        <v>380.57093963932823</v>
      </c>
      <c r="AC24" s="190">
        <v>366.09279909152457</v>
      </c>
      <c r="AD24" s="190">
        <v>357.30358234410323</v>
      </c>
      <c r="AE24" s="190">
        <v>331.08711210285367</v>
      </c>
      <c r="AF24" s="190">
        <v>336.89951027556447</v>
      </c>
      <c r="AG24" s="190">
        <v>339.43861051253208</v>
      </c>
      <c r="AH24" s="190">
        <v>341.25186496688929</v>
      </c>
      <c r="AI24" s="190">
        <v>357.86411593984735</v>
      </c>
      <c r="AJ24" s="190">
        <v>378.73428173147255</v>
      </c>
      <c r="AK24" s="190">
        <v>374.17441420878242</v>
      </c>
      <c r="AL24" s="190">
        <v>370.48056497133985</v>
      </c>
      <c r="AM24" s="190">
        <v>365.92347650945823</v>
      </c>
      <c r="AN24" s="190">
        <v>339.62344535977059</v>
      </c>
      <c r="AO24" s="190">
        <v>314.0027715667776</v>
      </c>
      <c r="AP24" s="190">
        <v>289.02397421119224</v>
      </c>
      <c r="AQ24" s="190">
        <v>425.73145983327953</v>
      </c>
      <c r="AR24" s="190">
        <v>198.8888111742057</v>
      </c>
      <c r="AS24" s="190">
        <v>200.02459597059772</v>
      </c>
      <c r="AT24" s="190">
        <v>214.27120450015781</v>
      </c>
      <c r="AU24" s="190">
        <v>233.51038045477293</v>
      </c>
      <c r="AV24" s="190">
        <v>386.12251018394039</v>
      </c>
      <c r="AW24" s="190">
        <v>337.19406883649981</v>
      </c>
      <c r="AX24" s="190">
        <v>458.81613688053972</v>
      </c>
      <c r="AY24" s="190">
        <v>271.58359218462499</v>
      </c>
      <c r="AZ24" s="190">
        <v>271.54842328702284</v>
      </c>
      <c r="BA24" s="190"/>
      <c r="BB24" s="190"/>
      <c r="BC24" s="190"/>
      <c r="BD24" s="190"/>
      <c r="BE24" s="624"/>
      <c r="BF24" s="67"/>
      <c r="BG24" s="559"/>
      <c r="BH24" s="158"/>
      <c r="BI24" s="449"/>
      <c r="BJ24" s="158"/>
      <c r="BK24" s="157"/>
    </row>
    <row r="25" spans="23:63">
      <c r="W25" s="83"/>
      <c r="X25" s="69"/>
      <c r="Y25" s="557" t="s">
        <v>209</v>
      </c>
      <c r="Z25" s="556"/>
      <c r="AA25" s="190">
        <v>-17890.350374768896</v>
      </c>
      <c r="AB25" s="190">
        <v>-17991.11722575935</v>
      </c>
      <c r="AC25" s="190">
        <v>-18477.161877762333</v>
      </c>
      <c r="AD25" s="190">
        <v>-19753.323558195458</v>
      </c>
      <c r="AE25" s="190">
        <v>-20699.470648474162</v>
      </c>
      <c r="AF25" s="190">
        <v>-19826.612347234171</v>
      </c>
      <c r="AG25" s="190">
        <v>-19831.934115730975</v>
      </c>
      <c r="AH25" s="190">
        <v>-17127.547158247664</v>
      </c>
      <c r="AI25" s="190">
        <v>-13912.376248295468</v>
      </c>
      <c r="AJ25" s="190">
        <v>-16936.096848554222</v>
      </c>
      <c r="AK25" s="190">
        <v>-14922.736910317344</v>
      </c>
      <c r="AL25" s="190">
        <v>-14220.451619476265</v>
      </c>
      <c r="AM25" s="190">
        <v>-14025.112477227518</v>
      </c>
      <c r="AN25" s="190">
        <v>-15081.566650487826</v>
      </c>
      <c r="AO25" s="190">
        <v>-14318.159491147049</v>
      </c>
      <c r="AP25" s="190">
        <v>-14158.163086356286</v>
      </c>
      <c r="AQ25" s="190">
        <v>-15118.203578769426</v>
      </c>
      <c r="AR25" s="190">
        <v>-15593.49792665711</v>
      </c>
      <c r="AS25" s="190">
        <v>-13854.946573255253</v>
      </c>
      <c r="AT25" s="190">
        <v>-14088.998867035461</v>
      </c>
      <c r="AU25" s="190">
        <v>-14730.614431817992</v>
      </c>
      <c r="AV25" s="190">
        <v>-14000.161050972996</v>
      </c>
      <c r="AW25" s="190">
        <v>-13586.620510588553</v>
      </c>
      <c r="AX25" s="190">
        <v>-13999.901453033886</v>
      </c>
      <c r="AY25" s="190">
        <v>-13595.452114206131</v>
      </c>
      <c r="AZ25" s="190">
        <v>-12843.062485532579</v>
      </c>
      <c r="BA25" s="190"/>
      <c r="BB25" s="190"/>
      <c r="BC25" s="190"/>
      <c r="BD25" s="190"/>
      <c r="BE25" s="624"/>
      <c r="BF25" s="67"/>
      <c r="BG25" s="559"/>
      <c r="BH25" s="158"/>
      <c r="BI25" s="449"/>
      <c r="BJ25" s="158"/>
      <c r="BK25" s="157"/>
    </row>
    <row r="26" spans="23:63">
      <c r="W26" s="83"/>
      <c r="X26" s="78" t="s">
        <v>29</v>
      </c>
      <c r="Y26" s="80"/>
      <c r="Z26" s="196"/>
      <c r="AA26" s="197">
        <f t="shared" ref="AA26:AR26" si="9">SUM(AA27:AA30)</f>
        <v>199825.62056360435</v>
      </c>
      <c r="AB26" s="197">
        <f t="shared" si="9"/>
        <v>212256.19927115683</v>
      </c>
      <c r="AC26" s="197">
        <f t="shared" si="9"/>
        <v>218475.12248453635</v>
      </c>
      <c r="AD26" s="197">
        <f t="shared" si="9"/>
        <v>222129.38971128152</v>
      </c>
      <c r="AE26" s="197">
        <f t="shared" si="9"/>
        <v>231195.47440331097</v>
      </c>
      <c r="AF26" s="197">
        <f t="shared" si="9"/>
        <v>240050.11651154971</v>
      </c>
      <c r="AG26" s="197">
        <f t="shared" si="9"/>
        <v>246467.58176391679</v>
      </c>
      <c r="AH26" s="197">
        <f t="shared" si="9"/>
        <v>247754.93493176569</v>
      </c>
      <c r="AI26" s="197">
        <f t="shared" si="9"/>
        <v>245862.01840931523</v>
      </c>
      <c r="AJ26" s="197">
        <f t="shared" si="9"/>
        <v>249689.59573795763</v>
      </c>
      <c r="AK26" s="197">
        <f t="shared" si="9"/>
        <v>248495.46759535489</v>
      </c>
      <c r="AL26" s="197">
        <f t="shared" si="9"/>
        <v>252510.3908068327</v>
      </c>
      <c r="AM26" s="197">
        <f t="shared" si="9"/>
        <v>248200.04544518617</v>
      </c>
      <c r="AN26" s="197">
        <f t="shared" si="9"/>
        <v>243978.58947181664</v>
      </c>
      <c r="AO26" s="197">
        <f t="shared" si="9"/>
        <v>238140.9348243337</v>
      </c>
      <c r="AP26" s="197">
        <f t="shared" si="9"/>
        <v>232272.79150001751</v>
      </c>
      <c r="AQ26" s="197">
        <f t="shared" si="9"/>
        <v>229226.0649714646</v>
      </c>
      <c r="AR26" s="197">
        <f t="shared" si="9"/>
        <v>226304.626230408</v>
      </c>
      <c r="AS26" s="197">
        <f t="shared" ref="AS26:AX26" si="10">SUM(AS27:AS30)</f>
        <v>217810.67734320732</v>
      </c>
      <c r="AT26" s="197">
        <f t="shared" si="10"/>
        <v>214400.64705736062</v>
      </c>
      <c r="AU26" s="197">
        <f t="shared" si="10"/>
        <v>215128.45042851151</v>
      </c>
      <c r="AV26" s="197">
        <f t="shared" si="10"/>
        <v>212356.16837402681</v>
      </c>
      <c r="AW26" s="197">
        <f t="shared" si="10"/>
        <v>217169.01653483644</v>
      </c>
      <c r="AX26" s="197">
        <f t="shared" si="10"/>
        <v>215536.59734613009</v>
      </c>
      <c r="AY26" s="197">
        <f t="shared" ref="AY26:BE26" si="11">SUM(AY27:AY30)</f>
        <v>211378.97070974781</v>
      </c>
      <c r="AZ26" s="197">
        <f t="shared" ref="AZ26" si="12">SUM(AZ27:AZ30)</f>
        <v>207643.25433708791</v>
      </c>
      <c r="BA26" s="197">
        <f t="shared" si="11"/>
        <v>0</v>
      </c>
      <c r="BB26" s="197">
        <f t="shared" si="11"/>
        <v>0</v>
      </c>
      <c r="BC26" s="197">
        <f t="shared" si="11"/>
        <v>0</v>
      </c>
      <c r="BD26" s="197">
        <f t="shared" si="11"/>
        <v>0</v>
      </c>
      <c r="BE26" s="627">
        <f t="shared" si="11"/>
        <v>0</v>
      </c>
      <c r="BF26" s="82"/>
      <c r="BG26" s="366"/>
      <c r="BH26" s="158"/>
      <c r="BI26" s="449"/>
      <c r="BJ26" s="158"/>
      <c r="BK26" s="157"/>
    </row>
    <row r="27" spans="23:63">
      <c r="W27" s="83"/>
      <c r="X27" s="79"/>
      <c r="Y27" s="26" t="s">
        <v>30</v>
      </c>
      <c r="Z27" s="194"/>
      <c r="AA27" s="190">
        <v>7162.4137346729703</v>
      </c>
      <c r="AB27" s="190">
        <v>7762.9604814168806</v>
      </c>
      <c r="AC27" s="190">
        <v>8291.4720276213466</v>
      </c>
      <c r="AD27" s="190">
        <v>8688.7643217319237</v>
      </c>
      <c r="AE27" s="190">
        <v>9153.1617710055089</v>
      </c>
      <c r="AF27" s="190">
        <v>10278.290579645152</v>
      </c>
      <c r="AG27" s="190">
        <v>10086.072696871746</v>
      </c>
      <c r="AH27" s="190">
        <v>10744.189447108489</v>
      </c>
      <c r="AI27" s="190">
        <v>10709.474289425118</v>
      </c>
      <c r="AJ27" s="190">
        <v>10531.51751020182</v>
      </c>
      <c r="AK27" s="190">
        <v>10677.130984677187</v>
      </c>
      <c r="AL27" s="190">
        <v>10724.198612064283</v>
      </c>
      <c r="AM27" s="190">
        <v>10933.837362880102</v>
      </c>
      <c r="AN27" s="190">
        <v>11063.17716772301</v>
      </c>
      <c r="AO27" s="190">
        <v>10663.394897683744</v>
      </c>
      <c r="AP27" s="190">
        <v>10798.818155999939</v>
      </c>
      <c r="AQ27" s="190">
        <v>11178.230719633706</v>
      </c>
      <c r="AR27" s="190">
        <v>10875.772004529685</v>
      </c>
      <c r="AS27" s="190">
        <v>10277.138163510699</v>
      </c>
      <c r="AT27" s="190">
        <v>9781.3186700965198</v>
      </c>
      <c r="AU27" s="190">
        <v>9193.0021715533057</v>
      </c>
      <c r="AV27" s="190">
        <v>9001.2233458441679</v>
      </c>
      <c r="AW27" s="190">
        <v>9523.5710714918278</v>
      </c>
      <c r="AX27" s="190">
        <v>10149.089243022792</v>
      </c>
      <c r="AY27" s="190">
        <v>10171.728665155966</v>
      </c>
      <c r="AZ27" s="190">
        <v>9900.6240410082846</v>
      </c>
      <c r="BA27" s="190">
        <v>0</v>
      </c>
      <c r="BB27" s="190">
        <v>0</v>
      </c>
      <c r="BC27" s="190">
        <v>0</v>
      </c>
      <c r="BD27" s="190">
        <v>0</v>
      </c>
      <c r="BE27" s="624">
        <v>0</v>
      </c>
      <c r="BF27" s="67"/>
      <c r="BG27" s="364"/>
      <c r="BH27" s="158"/>
      <c r="BI27" s="449"/>
      <c r="BJ27" s="158"/>
      <c r="BK27" s="157"/>
    </row>
    <row r="28" spans="23:63">
      <c r="W28" s="83"/>
      <c r="X28" s="79"/>
      <c r="Y28" s="27" t="s">
        <v>31</v>
      </c>
      <c r="Z28" s="194"/>
      <c r="AA28" s="190">
        <v>178427.71781758376</v>
      </c>
      <c r="AB28" s="190">
        <v>189684.26500279171</v>
      </c>
      <c r="AC28" s="190">
        <v>195643.73396030784</v>
      </c>
      <c r="AD28" s="190">
        <v>199090.1685505702</v>
      </c>
      <c r="AE28" s="190">
        <v>207403.72151639164</v>
      </c>
      <c r="AF28" s="190">
        <v>214668.45379943415</v>
      </c>
      <c r="AG28" s="190">
        <v>220442.82286924106</v>
      </c>
      <c r="AH28" s="190">
        <v>220092.29754499014</v>
      </c>
      <c r="AI28" s="190">
        <v>220043.60408117514</v>
      </c>
      <c r="AJ28" s="190">
        <v>224169.93426502633</v>
      </c>
      <c r="AK28" s="190">
        <v>222598.56119731246</v>
      </c>
      <c r="AL28" s="190">
        <v>227051.60641125712</v>
      </c>
      <c r="AM28" s="190">
        <v>222391.35645935853</v>
      </c>
      <c r="AN28" s="190">
        <v>218496.60477483051</v>
      </c>
      <c r="AO28" s="190">
        <v>214239.37992983704</v>
      </c>
      <c r="AP28" s="190">
        <v>208253.23978492583</v>
      </c>
      <c r="AQ28" s="190">
        <v>205109.52436853625</v>
      </c>
      <c r="AR28" s="190">
        <v>203047.75328853715</v>
      </c>
      <c r="AS28" s="190">
        <v>195989.65608543216</v>
      </c>
      <c r="AT28" s="190">
        <v>193918.27675987926</v>
      </c>
      <c r="AU28" s="190">
        <v>194943.10575705243</v>
      </c>
      <c r="AV28" s="190">
        <v>192649.16785414569</v>
      </c>
      <c r="AW28" s="190">
        <v>196754.40219245176</v>
      </c>
      <c r="AX28" s="190">
        <v>194160.74103370047</v>
      </c>
      <c r="AY28" s="190">
        <v>189984.87866464508</v>
      </c>
      <c r="AZ28" s="190">
        <v>186644.25611963801</v>
      </c>
      <c r="BA28" s="190">
        <v>0</v>
      </c>
      <c r="BB28" s="190">
        <v>0</v>
      </c>
      <c r="BC28" s="190">
        <v>0</v>
      </c>
      <c r="BD28" s="190">
        <v>0</v>
      </c>
      <c r="BE28" s="624">
        <v>0</v>
      </c>
      <c r="BF28" s="67"/>
      <c r="BG28" s="364"/>
      <c r="BH28" s="158"/>
      <c r="BI28" s="449"/>
      <c r="BJ28" s="158"/>
      <c r="BK28" s="157"/>
    </row>
    <row r="29" spans="23:63">
      <c r="W29" s="83"/>
      <c r="X29" s="79"/>
      <c r="Y29" s="27" t="s">
        <v>32</v>
      </c>
      <c r="Z29" s="194"/>
      <c r="AA29" s="190">
        <v>935.4023703910384</v>
      </c>
      <c r="AB29" s="190">
        <v>924.73711416675837</v>
      </c>
      <c r="AC29" s="190">
        <v>900.22486958611023</v>
      </c>
      <c r="AD29" s="190">
        <v>851.02964741526978</v>
      </c>
      <c r="AE29" s="190">
        <v>843.00028797963614</v>
      </c>
      <c r="AF29" s="190">
        <v>822.17533400256741</v>
      </c>
      <c r="AG29" s="190">
        <v>810.87375714092957</v>
      </c>
      <c r="AH29" s="190">
        <v>782.43829381819467</v>
      </c>
      <c r="AI29" s="190">
        <v>776.13000214239332</v>
      </c>
      <c r="AJ29" s="190">
        <v>731.20540326174444</v>
      </c>
      <c r="AK29" s="190">
        <v>711.403495518819</v>
      </c>
      <c r="AL29" s="190">
        <v>681.64268984165449</v>
      </c>
      <c r="AM29" s="190">
        <v>670.21021158376595</v>
      </c>
      <c r="AN29" s="190">
        <v>632.22569392365551</v>
      </c>
      <c r="AO29" s="190">
        <v>651.56287742535312</v>
      </c>
      <c r="AP29" s="190">
        <v>647.0677978049041</v>
      </c>
      <c r="AQ29" s="190">
        <v>622.9775993004331</v>
      </c>
      <c r="AR29" s="190">
        <v>593.79356983129765</v>
      </c>
      <c r="AS29" s="190">
        <v>603.76643883754218</v>
      </c>
      <c r="AT29" s="190">
        <v>589.82758839129565</v>
      </c>
      <c r="AU29" s="190">
        <v>573.68233166952132</v>
      </c>
      <c r="AV29" s="190">
        <v>554.60658513734813</v>
      </c>
      <c r="AW29" s="190">
        <v>553.82689679177793</v>
      </c>
      <c r="AX29" s="190">
        <v>539.62612479244433</v>
      </c>
      <c r="AY29" s="190">
        <v>539.62612479244433</v>
      </c>
      <c r="AZ29" s="190">
        <v>539.62612479244433</v>
      </c>
      <c r="BA29" s="190">
        <v>0</v>
      </c>
      <c r="BB29" s="190">
        <v>0</v>
      </c>
      <c r="BC29" s="190">
        <v>0</v>
      </c>
      <c r="BD29" s="190">
        <v>0</v>
      </c>
      <c r="BE29" s="624">
        <v>0</v>
      </c>
      <c r="BF29" s="67"/>
      <c r="BG29" s="364"/>
      <c r="BH29" s="158"/>
      <c r="BI29" s="449"/>
      <c r="BJ29" s="158"/>
      <c r="BK29" s="157"/>
    </row>
    <row r="30" spans="23:63">
      <c r="W30" s="83"/>
      <c r="X30" s="79"/>
      <c r="Y30" s="27" t="s">
        <v>33</v>
      </c>
      <c r="Z30" s="191"/>
      <c r="AA30" s="335">
        <v>13300.086640956584</v>
      </c>
      <c r="AB30" s="335">
        <v>13884.236672781492</v>
      </c>
      <c r="AC30" s="335">
        <v>13639.691627021042</v>
      </c>
      <c r="AD30" s="335">
        <v>13499.427191564126</v>
      </c>
      <c r="AE30" s="335">
        <v>13795.590827934178</v>
      </c>
      <c r="AF30" s="335">
        <v>14281.196798467845</v>
      </c>
      <c r="AG30" s="335">
        <v>15127.812440663054</v>
      </c>
      <c r="AH30" s="335">
        <v>16136.009645848877</v>
      </c>
      <c r="AI30" s="335">
        <v>14332.810036572573</v>
      </c>
      <c r="AJ30" s="335">
        <v>14256.938559467755</v>
      </c>
      <c r="AK30" s="335">
        <v>14508.371917846438</v>
      </c>
      <c r="AL30" s="335">
        <v>14052.94309366963</v>
      </c>
      <c r="AM30" s="335">
        <v>14204.64141136378</v>
      </c>
      <c r="AN30" s="335">
        <v>13786.581835339459</v>
      </c>
      <c r="AO30" s="335">
        <v>12586.597119387574</v>
      </c>
      <c r="AP30" s="335">
        <v>12573.665761286848</v>
      </c>
      <c r="AQ30" s="335">
        <v>12315.332283994203</v>
      </c>
      <c r="AR30" s="335">
        <v>11787.307367509879</v>
      </c>
      <c r="AS30" s="335">
        <v>10940.116655426918</v>
      </c>
      <c r="AT30" s="335">
        <v>10111.22403899355</v>
      </c>
      <c r="AU30" s="335">
        <v>10418.660168236258</v>
      </c>
      <c r="AV30" s="335">
        <v>10151.170588899609</v>
      </c>
      <c r="AW30" s="335">
        <v>10337.216374101072</v>
      </c>
      <c r="AX30" s="335">
        <v>10687.14094461439</v>
      </c>
      <c r="AY30" s="335">
        <v>10682.737255154332</v>
      </c>
      <c r="AZ30" s="335">
        <v>10558.748051649165</v>
      </c>
      <c r="BA30" s="335">
        <v>0</v>
      </c>
      <c r="BB30" s="335">
        <v>0</v>
      </c>
      <c r="BC30" s="335">
        <v>0</v>
      </c>
      <c r="BD30" s="335">
        <v>0</v>
      </c>
      <c r="BE30" s="628">
        <v>0</v>
      </c>
      <c r="BF30" s="66"/>
      <c r="BG30" s="364"/>
      <c r="BH30" s="158"/>
      <c r="BI30" s="449"/>
      <c r="BJ30" s="158"/>
      <c r="BK30" s="157"/>
    </row>
    <row r="31" spans="23:63">
      <c r="W31" s="83"/>
      <c r="X31" s="73" t="s">
        <v>34</v>
      </c>
      <c r="Y31" s="75"/>
      <c r="Z31" s="198"/>
      <c r="AA31" s="199">
        <f>SUM(AA32:AA33)</f>
        <v>138551.66182918494</v>
      </c>
      <c r="AB31" s="199">
        <f t="shared" ref="AB31:AR31" si="13">SUM(AB32:AB33)</f>
        <v>135841.87401003251</v>
      </c>
      <c r="AC31" s="199">
        <f t="shared" si="13"/>
        <v>139133.55016017065</v>
      </c>
      <c r="AD31" s="199">
        <f t="shared" si="13"/>
        <v>148415.70498347052</v>
      </c>
      <c r="AE31" s="199">
        <f t="shared" si="13"/>
        <v>146549.12825406538</v>
      </c>
      <c r="AF31" s="199">
        <f t="shared" si="13"/>
        <v>155177.46388905752</v>
      </c>
      <c r="AG31" s="199">
        <f t="shared" si="13"/>
        <v>154670.91884318064</v>
      </c>
      <c r="AH31" s="199">
        <f t="shared" si="13"/>
        <v>155320.35181395317</v>
      </c>
      <c r="AI31" s="199">
        <f t="shared" si="13"/>
        <v>163786.7036921971</v>
      </c>
      <c r="AJ31" s="199">
        <f t="shared" si="13"/>
        <v>169257.44723420258</v>
      </c>
      <c r="AK31" s="199">
        <f t="shared" si="13"/>
        <v>173077.79158019571</v>
      </c>
      <c r="AL31" s="199">
        <f t="shared" si="13"/>
        <v>170615.40410719404</v>
      </c>
      <c r="AM31" s="199">
        <f t="shared" si="13"/>
        <v>173011.45648928327</v>
      </c>
      <c r="AN31" s="199">
        <f t="shared" si="13"/>
        <v>167564.14191836884</v>
      </c>
      <c r="AO31" s="199">
        <f t="shared" si="13"/>
        <v>174084.30897511632</v>
      </c>
      <c r="AP31" s="199">
        <f t="shared" si="13"/>
        <v>178675.03782671376</v>
      </c>
      <c r="AQ31" s="199">
        <f t="shared" si="13"/>
        <v>168844.10333729212</v>
      </c>
      <c r="AR31" s="199">
        <f t="shared" si="13"/>
        <v>158998.01868365254</v>
      </c>
      <c r="AS31" s="199">
        <f t="shared" ref="AS31:AX31" si="14">SUM(AS32:AS33)</f>
        <v>144494.88290514459</v>
      </c>
      <c r="AT31" s="199">
        <f t="shared" si="14"/>
        <v>148734.12866788509</v>
      </c>
      <c r="AU31" s="199">
        <f t="shared" si="14"/>
        <v>136734.07396245419</v>
      </c>
      <c r="AV31" s="199">
        <f t="shared" si="14"/>
        <v>135272.80358158873</v>
      </c>
      <c r="AW31" s="199">
        <f t="shared" si="14"/>
        <v>121658.3444803707</v>
      </c>
      <c r="AX31" s="199">
        <f t="shared" si="14"/>
        <v>127001.87902476094</v>
      </c>
      <c r="AY31" s="199">
        <f t="shared" ref="AY31:BE31" si="15">SUM(AY32:AY33)</f>
        <v>136741.82466961211</v>
      </c>
      <c r="AZ31" s="199">
        <f t="shared" ref="AZ31" si="16">SUM(AZ32:AZ33)</f>
        <v>128769.77862499922</v>
      </c>
      <c r="BA31" s="199">
        <f t="shared" si="15"/>
        <v>0</v>
      </c>
      <c r="BB31" s="199">
        <f t="shared" si="15"/>
        <v>0</v>
      </c>
      <c r="BC31" s="199">
        <f t="shared" si="15"/>
        <v>0</v>
      </c>
      <c r="BD31" s="199">
        <f t="shared" si="15"/>
        <v>0</v>
      </c>
      <c r="BE31" s="629">
        <f t="shared" si="15"/>
        <v>0</v>
      </c>
      <c r="BF31" s="77"/>
      <c r="BG31" s="367"/>
      <c r="BH31" s="158"/>
      <c r="BI31" s="449"/>
      <c r="BJ31" s="158"/>
      <c r="BK31" s="157"/>
    </row>
    <row r="32" spans="23:63">
      <c r="W32" s="83"/>
      <c r="X32" s="74"/>
      <c r="Y32" s="26" t="s">
        <v>35</v>
      </c>
      <c r="Z32" s="194"/>
      <c r="AA32" s="190">
        <v>58366.144410396344</v>
      </c>
      <c r="AB32" s="190">
        <v>58963.626419680353</v>
      </c>
      <c r="AC32" s="190">
        <v>62397.88816644434</v>
      </c>
      <c r="AD32" s="190">
        <v>66872.807563926894</v>
      </c>
      <c r="AE32" s="190">
        <v>63592.652484047772</v>
      </c>
      <c r="AF32" s="190">
        <v>68309.933195733014</v>
      </c>
      <c r="AG32" s="190">
        <v>68144.955561803843</v>
      </c>
      <c r="AH32" s="190">
        <v>67010.560432702303</v>
      </c>
      <c r="AI32" s="190">
        <v>66608.288275874074</v>
      </c>
      <c r="AJ32" s="190">
        <v>68575.98281122568</v>
      </c>
      <c r="AK32" s="190">
        <v>71037.318255307982</v>
      </c>
      <c r="AL32" s="190">
        <v>67613.929415835708</v>
      </c>
      <c r="AM32" s="190">
        <v>70171.665609411182</v>
      </c>
      <c r="AN32" s="190">
        <v>67151.626131874698</v>
      </c>
      <c r="AO32" s="190">
        <v>66341.161343336251</v>
      </c>
      <c r="AP32" s="190">
        <v>69613.779997560297</v>
      </c>
      <c r="AQ32" s="190">
        <v>65479.128850667374</v>
      </c>
      <c r="AR32" s="190">
        <v>64553.367115117398</v>
      </c>
      <c r="AS32" s="190">
        <v>60897.430215625543</v>
      </c>
      <c r="AT32" s="190">
        <v>59611.361320704731</v>
      </c>
      <c r="AU32" s="190">
        <v>62883.340161971006</v>
      </c>
      <c r="AV32" s="190">
        <v>60670.131916765939</v>
      </c>
      <c r="AW32" s="190">
        <v>60038.768056961824</v>
      </c>
      <c r="AX32" s="190">
        <v>57660.046184631268</v>
      </c>
      <c r="AY32" s="190">
        <v>55501.274105619967</v>
      </c>
      <c r="AZ32" s="190">
        <v>53198.641869384279</v>
      </c>
      <c r="BA32" s="190">
        <v>0</v>
      </c>
      <c r="BB32" s="190">
        <v>0</v>
      </c>
      <c r="BC32" s="190">
        <v>0</v>
      </c>
      <c r="BD32" s="190">
        <v>0</v>
      </c>
      <c r="BE32" s="624">
        <v>0</v>
      </c>
      <c r="BF32" s="67"/>
      <c r="BG32" s="364"/>
      <c r="BH32" s="158"/>
      <c r="BI32" s="449"/>
      <c r="BJ32" s="158"/>
      <c r="BK32" s="157"/>
    </row>
    <row r="33" spans="1:63" ht="15" thickBot="1">
      <c r="W33" s="464"/>
      <c r="X33" s="465"/>
      <c r="Y33" s="466" t="s">
        <v>197</v>
      </c>
      <c r="Z33" s="467"/>
      <c r="AA33" s="468">
        <v>80185.5174187886</v>
      </c>
      <c r="AB33" s="468">
        <v>76878.247590352155</v>
      </c>
      <c r="AC33" s="468">
        <v>76735.661993726317</v>
      </c>
      <c r="AD33" s="468">
        <v>81542.897419543631</v>
      </c>
      <c r="AE33" s="468">
        <v>82956.475770017612</v>
      </c>
      <c r="AF33" s="468">
        <v>86867.530693324501</v>
      </c>
      <c r="AG33" s="468">
        <v>86525.963281376782</v>
      </c>
      <c r="AH33" s="468">
        <v>88309.791381250863</v>
      </c>
      <c r="AI33" s="468">
        <v>97178.415416323012</v>
      </c>
      <c r="AJ33" s="468">
        <v>100681.46442297689</v>
      </c>
      <c r="AK33" s="468">
        <v>102040.47332488775</v>
      </c>
      <c r="AL33" s="468">
        <v>103001.47469135835</v>
      </c>
      <c r="AM33" s="468">
        <v>102839.79087987209</v>
      </c>
      <c r="AN33" s="468">
        <v>100412.51578649414</v>
      </c>
      <c r="AO33" s="468">
        <v>107743.14763178007</v>
      </c>
      <c r="AP33" s="468">
        <v>109061.25782915347</v>
      </c>
      <c r="AQ33" s="468">
        <v>103364.97448662475</v>
      </c>
      <c r="AR33" s="468">
        <v>94444.651568535133</v>
      </c>
      <c r="AS33" s="468">
        <v>83597.452689519065</v>
      </c>
      <c r="AT33" s="468">
        <v>89122.767347180343</v>
      </c>
      <c r="AU33" s="468">
        <v>73850.733800483184</v>
      </c>
      <c r="AV33" s="468">
        <v>74602.671664822774</v>
      </c>
      <c r="AW33" s="468">
        <v>61619.576423408871</v>
      </c>
      <c r="AX33" s="468">
        <v>69341.832840129675</v>
      </c>
      <c r="AY33" s="468">
        <v>81240.550563992132</v>
      </c>
      <c r="AZ33" s="468">
        <v>75571.136755614949</v>
      </c>
      <c r="BA33" s="468">
        <v>0</v>
      </c>
      <c r="BB33" s="468">
        <v>0</v>
      </c>
      <c r="BC33" s="468">
        <v>0</v>
      </c>
      <c r="BD33" s="468">
        <v>0</v>
      </c>
      <c r="BE33" s="630">
        <v>0</v>
      </c>
      <c r="BF33" s="484"/>
      <c r="BG33" s="365"/>
      <c r="BH33" s="158"/>
      <c r="BI33" s="449"/>
      <c r="BJ33" s="158"/>
      <c r="BK33" s="157"/>
    </row>
    <row r="34" spans="1:63" ht="15" thickBot="1">
      <c r="W34" s="451" t="s">
        <v>155</v>
      </c>
      <c r="X34" s="452"/>
      <c r="Y34" s="453"/>
      <c r="Z34" s="454"/>
      <c r="AA34" s="455">
        <f t="shared" ref="AA34:BE34" si="17">SUM(AA35:AA36,AA38)</f>
        <v>89152.580693771451</v>
      </c>
      <c r="AB34" s="455">
        <f t="shared" si="17"/>
        <v>90435.909249576638</v>
      </c>
      <c r="AC34" s="455">
        <f t="shared" si="17"/>
        <v>92155.37119327909</v>
      </c>
      <c r="AD34" s="455">
        <f t="shared" si="17"/>
        <v>89888.456751888196</v>
      </c>
      <c r="AE34" s="455">
        <f t="shared" si="17"/>
        <v>94749.185955249923</v>
      </c>
      <c r="AF34" s="455">
        <f t="shared" si="17"/>
        <v>95845.347418079662</v>
      </c>
      <c r="AG34" s="455">
        <f t="shared" si="17"/>
        <v>96892.820556123974</v>
      </c>
      <c r="AH34" s="455">
        <f t="shared" si="17"/>
        <v>95889.166688310375</v>
      </c>
      <c r="AI34" s="455">
        <f t="shared" si="17"/>
        <v>90147.491191588677</v>
      </c>
      <c r="AJ34" s="455">
        <f t="shared" si="17"/>
        <v>90249.096742620532</v>
      </c>
      <c r="AK34" s="455">
        <f t="shared" si="17"/>
        <v>92210.031762256593</v>
      </c>
      <c r="AL34" s="455">
        <f t="shared" si="17"/>
        <v>90389.280792560196</v>
      </c>
      <c r="AM34" s="455">
        <f t="shared" si="17"/>
        <v>87893.863805103203</v>
      </c>
      <c r="AN34" s="455">
        <f t="shared" si="17"/>
        <v>87841.256825277946</v>
      </c>
      <c r="AO34" s="455">
        <f t="shared" si="17"/>
        <v>86820.932309931988</v>
      </c>
      <c r="AP34" s="455">
        <f t="shared" si="17"/>
        <v>86922.774248259375</v>
      </c>
      <c r="AQ34" s="455">
        <f t="shared" si="17"/>
        <v>85260.757819245788</v>
      </c>
      <c r="AR34" s="455">
        <f t="shared" si="17"/>
        <v>85202.546187548665</v>
      </c>
      <c r="AS34" s="455">
        <f t="shared" si="17"/>
        <v>82254.159554990008</v>
      </c>
      <c r="AT34" s="455">
        <f t="shared" si="17"/>
        <v>72674.132138146466</v>
      </c>
      <c r="AU34" s="455">
        <f t="shared" si="17"/>
        <v>74258.904416465477</v>
      </c>
      <c r="AV34" s="455">
        <f t="shared" si="17"/>
        <v>73503.372612144041</v>
      </c>
      <c r="AW34" s="455">
        <f t="shared" si="17"/>
        <v>75516.793736360079</v>
      </c>
      <c r="AX34" s="455">
        <f t="shared" si="17"/>
        <v>76592.814188651741</v>
      </c>
      <c r="AY34" s="455">
        <f t="shared" si="17"/>
        <v>76149.816500331057</v>
      </c>
      <c r="AZ34" s="455">
        <f t="shared" ref="AZ34" si="18">SUM(AZ35:AZ36,AZ38)</f>
        <v>74983.190553573106</v>
      </c>
      <c r="BA34" s="455">
        <f t="shared" si="17"/>
        <v>0</v>
      </c>
      <c r="BB34" s="455">
        <f t="shared" si="17"/>
        <v>0</v>
      </c>
      <c r="BC34" s="455">
        <f t="shared" si="17"/>
        <v>0</v>
      </c>
      <c r="BD34" s="455">
        <f t="shared" si="17"/>
        <v>0</v>
      </c>
      <c r="BE34" s="631">
        <f t="shared" si="17"/>
        <v>0</v>
      </c>
      <c r="BF34" s="643"/>
      <c r="BG34" s="639"/>
      <c r="BH34" s="158"/>
      <c r="BI34" s="449"/>
      <c r="BJ34" s="158"/>
      <c r="BK34" s="157"/>
    </row>
    <row r="35" spans="1:63">
      <c r="W35" s="456"/>
      <c r="X35" s="460" t="s">
        <v>156</v>
      </c>
      <c r="Y35" s="461"/>
      <c r="Z35" s="462"/>
      <c r="AA35" s="462">
        <v>63986.92581356984</v>
      </c>
      <c r="AB35" s="462">
        <v>65093.225411523461</v>
      </c>
      <c r="AC35" s="462">
        <v>65033.274605505183</v>
      </c>
      <c r="AD35" s="462">
        <v>63725.867259459112</v>
      </c>
      <c r="AE35" s="462">
        <v>65186.723478376669</v>
      </c>
      <c r="AF35" s="462">
        <v>65455.004274522289</v>
      </c>
      <c r="AG35" s="462">
        <v>65900.41654377972</v>
      </c>
      <c r="AH35" s="462">
        <v>63213.702809211791</v>
      </c>
      <c r="AI35" s="462">
        <v>57294.377311401302</v>
      </c>
      <c r="AJ35" s="462">
        <v>57444.425882884389</v>
      </c>
      <c r="AK35" s="462">
        <v>57920.697071769879</v>
      </c>
      <c r="AL35" s="462">
        <v>56514.688448592868</v>
      </c>
      <c r="AM35" s="462">
        <v>53768.335237825777</v>
      </c>
      <c r="AN35" s="462">
        <v>53004.179373674015</v>
      </c>
      <c r="AO35" s="462">
        <v>52871.76899793851</v>
      </c>
      <c r="AP35" s="462">
        <v>53958.063368970405</v>
      </c>
      <c r="AQ35" s="462">
        <v>54086.194510874833</v>
      </c>
      <c r="AR35" s="462">
        <v>53300.066398868497</v>
      </c>
      <c r="AS35" s="462">
        <v>49172.996097730291</v>
      </c>
      <c r="AT35" s="462">
        <v>43516.697005367969</v>
      </c>
      <c r="AU35" s="462">
        <v>44686.726867415309</v>
      </c>
      <c r="AV35" s="462">
        <v>44547.219611585533</v>
      </c>
      <c r="AW35" s="462">
        <v>44734.628470108226</v>
      </c>
      <c r="AX35" s="462">
        <v>46389.479961966397</v>
      </c>
      <c r="AY35" s="462">
        <v>45958.317192173374</v>
      </c>
      <c r="AZ35" s="462">
        <v>44712.542864440395</v>
      </c>
      <c r="BA35" s="462">
        <v>0</v>
      </c>
      <c r="BB35" s="462">
        <v>0</v>
      </c>
      <c r="BC35" s="462">
        <v>0</v>
      </c>
      <c r="BD35" s="462">
        <v>0</v>
      </c>
      <c r="BE35" s="632">
        <v>0</v>
      </c>
      <c r="BF35" s="477"/>
      <c r="BG35" s="368"/>
      <c r="BH35" s="157"/>
      <c r="BI35" s="449"/>
      <c r="BJ35" s="157"/>
      <c r="BK35" s="157"/>
    </row>
    <row r="36" spans="1:63" ht="15" thickBot="1">
      <c r="W36" s="456"/>
      <c r="X36" s="549" t="s">
        <v>21</v>
      </c>
      <c r="Y36" s="457"/>
      <c r="Z36" s="458"/>
      <c r="AA36" s="459">
        <v>23975.835290705367</v>
      </c>
      <c r="AB36" s="459">
        <v>24163.568628958506</v>
      </c>
      <c r="AC36" s="459">
        <v>25967.265959911401</v>
      </c>
      <c r="AD36" s="459">
        <v>24988.508880040354</v>
      </c>
      <c r="AE36" s="459">
        <v>28566.336444127141</v>
      </c>
      <c r="AF36" s="459">
        <v>29106.768659402209</v>
      </c>
      <c r="AG36" s="459">
        <v>29616.18544181266</v>
      </c>
      <c r="AH36" s="459">
        <v>31177.197841684338</v>
      </c>
      <c r="AI36" s="459">
        <v>31412.066855399949</v>
      </c>
      <c r="AJ36" s="459">
        <v>31330.360318255378</v>
      </c>
      <c r="AK36" s="459">
        <v>32816.997821773213</v>
      </c>
      <c r="AL36" s="459">
        <v>32432.691478735265</v>
      </c>
      <c r="AM36" s="459">
        <v>32695.048097184153</v>
      </c>
      <c r="AN36" s="459">
        <v>33440.039882714133</v>
      </c>
      <c r="AO36" s="459">
        <v>32621.927406426425</v>
      </c>
      <c r="AP36" s="459">
        <v>31592.319407167539</v>
      </c>
      <c r="AQ36" s="459">
        <v>29801.028667196406</v>
      </c>
      <c r="AR36" s="459">
        <v>30369.564865834327</v>
      </c>
      <c r="AS36" s="459">
        <v>31693.526750456433</v>
      </c>
      <c r="AT36" s="459">
        <v>27903.182736166444</v>
      </c>
      <c r="AU36" s="459">
        <v>28355.688870057616</v>
      </c>
      <c r="AV36" s="459">
        <v>27768.823715577033</v>
      </c>
      <c r="AW36" s="459">
        <v>29504.274846443648</v>
      </c>
      <c r="AX36" s="459">
        <v>28920.580199886099</v>
      </c>
      <c r="AY36" s="459">
        <v>28931.28252053773</v>
      </c>
      <c r="AZ36" s="459">
        <v>29010.818338465357</v>
      </c>
      <c r="BA36" s="459">
        <v>0</v>
      </c>
      <c r="BB36" s="459">
        <v>0</v>
      </c>
      <c r="BC36" s="459">
        <v>0</v>
      </c>
      <c r="BD36" s="459">
        <v>0</v>
      </c>
      <c r="BE36" s="633">
        <v>0</v>
      </c>
      <c r="BF36" s="644"/>
      <c r="BG36" s="369"/>
      <c r="BI36" s="449"/>
    </row>
    <row r="37" spans="1:63" ht="15.75" thickTop="1" thickBot="1">
      <c r="W37" s="456"/>
      <c r="X37" s="523"/>
      <c r="Y37" s="517" t="s">
        <v>75</v>
      </c>
      <c r="Z37" s="519"/>
      <c r="AA37" s="519">
        <v>10848.646776984273</v>
      </c>
      <c r="AB37" s="519">
        <v>11020.071918111318</v>
      </c>
      <c r="AC37" s="519">
        <v>11776.486400885249</v>
      </c>
      <c r="AD37" s="519">
        <v>11045.048286868039</v>
      </c>
      <c r="AE37" s="519">
        <v>12109.542036658853</v>
      </c>
      <c r="AF37" s="519">
        <v>12397.914406532929</v>
      </c>
      <c r="AG37" s="519">
        <v>12490.997089826957</v>
      </c>
      <c r="AH37" s="519">
        <v>13465.077832133087</v>
      </c>
      <c r="AI37" s="519">
        <v>13716.717874422176</v>
      </c>
      <c r="AJ37" s="519">
        <v>13836.881780638581</v>
      </c>
      <c r="AK37" s="519">
        <v>15174.85357203264</v>
      </c>
      <c r="AL37" s="519">
        <v>16042.67640359936</v>
      </c>
      <c r="AM37" s="519">
        <v>16924.934688283887</v>
      </c>
      <c r="AN37" s="519">
        <v>17732.643356766319</v>
      </c>
      <c r="AO37" s="519">
        <v>17467.701671856605</v>
      </c>
      <c r="AP37" s="519">
        <v>16989.430244352985</v>
      </c>
      <c r="AQ37" s="519">
        <v>16036.814742389284</v>
      </c>
      <c r="AR37" s="519">
        <v>16716.761499130549</v>
      </c>
      <c r="AS37" s="519">
        <v>16430.19476319808</v>
      </c>
      <c r="AT37" s="519">
        <v>15350.3818877863</v>
      </c>
      <c r="AU37" s="519">
        <v>15285.356393221062</v>
      </c>
      <c r="AV37" s="519">
        <v>15301.1999918943</v>
      </c>
      <c r="AW37" s="519">
        <v>16458.203056885504</v>
      </c>
      <c r="AX37" s="519">
        <v>15993.554450991292</v>
      </c>
      <c r="AY37" s="519">
        <v>16094.386534423009</v>
      </c>
      <c r="AZ37" s="519">
        <v>16158.959278680877</v>
      </c>
      <c r="BA37" s="519">
        <v>0</v>
      </c>
      <c r="BB37" s="519">
        <v>0</v>
      </c>
      <c r="BC37" s="519">
        <v>0</v>
      </c>
      <c r="BD37" s="519">
        <v>0</v>
      </c>
      <c r="BE37" s="634">
        <v>0</v>
      </c>
      <c r="BF37" s="522"/>
      <c r="BG37" s="369"/>
      <c r="BI37" s="449"/>
    </row>
    <row r="38" spans="1:63" ht="15.75" thickTop="1" thickBot="1">
      <c r="W38" s="533"/>
      <c r="X38" s="534" t="s">
        <v>210</v>
      </c>
      <c r="Y38" s="535"/>
      <c r="Z38" s="535"/>
      <c r="AA38" s="537">
        <v>1189.8195894962346</v>
      </c>
      <c r="AB38" s="537">
        <v>1179.1152090946744</v>
      </c>
      <c r="AC38" s="537">
        <v>1154.8306278625093</v>
      </c>
      <c r="AD38" s="537">
        <v>1174.0806123887305</v>
      </c>
      <c r="AE38" s="537">
        <v>996.12603274611433</v>
      </c>
      <c r="AF38" s="537">
        <v>1283.5744841551602</v>
      </c>
      <c r="AG38" s="537">
        <v>1376.2185705315935</v>
      </c>
      <c r="AH38" s="537">
        <v>1498.2660374142383</v>
      </c>
      <c r="AI38" s="537">
        <v>1441.0470247874125</v>
      </c>
      <c r="AJ38" s="537">
        <v>1474.3105414807624</v>
      </c>
      <c r="AK38" s="537">
        <v>1472.3368687135132</v>
      </c>
      <c r="AL38" s="537">
        <v>1441.900865232056</v>
      </c>
      <c r="AM38" s="537">
        <v>1430.4804700932787</v>
      </c>
      <c r="AN38" s="537">
        <v>1397.0375688898034</v>
      </c>
      <c r="AO38" s="537">
        <v>1327.2359055670497</v>
      </c>
      <c r="AP38" s="537">
        <v>1372.391472121446</v>
      </c>
      <c r="AQ38" s="537">
        <v>1373.5346411745531</v>
      </c>
      <c r="AR38" s="537">
        <v>1532.9149228458373</v>
      </c>
      <c r="AS38" s="537">
        <v>1387.6367068032787</v>
      </c>
      <c r="AT38" s="537">
        <v>1254.25239661205</v>
      </c>
      <c r="AU38" s="537">
        <v>1216.4886789925454</v>
      </c>
      <c r="AV38" s="537">
        <v>1187.3292849814716</v>
      </c>
      <c r="AW38" s="537">
        <v>1277.8904198082007</v>
      </c>
      <c r="AX38" s="537">
        <v>1282.7540267992449</v>
      </c>
      <c r="AY38" s="537">
        <v>1260.2167876199526</v>
      </c>
      <c r="AZ38" s="537">
        <v>1259.8293506673522</v>
      </c>
      <c r="BA38" s="537">
        <v>0</v>
      </c>
      <c r="BB38" s="537">
        <v>0</v>
      </c>
      <c r="BC38" s="537">
        <v>0</v>
      </c>
      <c r="BD38" s="537">
        <v>0</v>
      </c>
      <c r="BE38" s="635">
        <v>0</v>
      </c>
      <c r="BF38" s="645"/>
      <c r="BG38" s="642"/>
      <c r="BI38" s="449"/>
    </row>
    <row r="39" spans="1:63" ht="15.75" thickTop="1" thickBot="1">
      <c r="W39" s="524" t="s">
        <v>36</v>
      </c>
      <c r="X39" s="309"/>
      <c r="Y39" s="50"/>
      <c r="Z39" s="50"/>
      <c r="AA39" s="200">
        <f t="shared" ref="AA39:BE39" si="19">SUM(AA5,AA34)</f>
        <v>1155996.4874226793</v>
      </c>
      <c r="AB39" s="200">
        <f t="shared" si="19"/>
        <v>1164477.2132913144</v>
      </c>
      <c r="AC39" s="200">
        <f t="shared" si="19"/>
        <v>1174621.8735913436</v>
      </c>
      <c r="AD39" s="200">
        <f t="shared" si="19"/>
        <v>1167717.5856326937</v>
      </c>
      <c r="AE39" s="200">
        <f t="shared" si="19"/>
        <v>1228939.5587923659</v>
      </c>
      <c r="AF39" s="200">
        <f t="shared" si="19"/>
        <v>1242496.8894759761</v>
      </c>
      <c r="AG39" s="200">
        <f t="shared" si="19"/>
        <v>1255267.0650801761</v>
      </c>
      <c r="AH39" s="200">
        <f t="shared" si="19"/>
        <v>1253060.1741814141</v>
      </c>
      <c r="AI39" s="200">
        <f t="shared" si="19"/>
        <v>1218260.6291473447</v>
      </c>
      <c r="AJ39" s="200">
        <f t="shared" si="19"/>
        <v>1253085.0146682537</v>
      </c>
      <c r="AK39" s="200">
        <f t="shared" si="19"/>
        <v>1274300.8966036185</v>
      </c>
      <c r="AL39" s="200">
        <f t="shared" si="19"/>
        <v>1257387.4217918445</v>
      </c>
      <c r="AM39" s="200">
        <f t="shared" si="19"/>
        <v>1294402.0582734509</v>
      </c>
      <c r="AN39" s="200">
        <f t="shared" si="19"/>
        <v>1299470.5657048065</v>
      </c>
      <c r="AO39" s="200">
        <f t="shared" si="19"/>
        <v>1298437.0242319922</v>
      </c>
      <c r="AP39" s="200">
        <f t="shared" si="19"/>
        <v>1305941.9611653138</v>
      </c>
      <c r="AQ39" s="200">
        <f t="shared" si="19"/>
        <v>1285181.0913761647</v>
      </c>
      <c r="AR39" s="200">
        <f t="shared" si="19"/>
        <v>1319802.2605650763</v>
      </c>
      <c r="AS39" s="200">
        <f t="shared" si="19"/>
        <v>1235502.6604326889</v>
      </c>
      <c r="AT39" s="200">
        <f t="shared" si="19"/>
        <v>1162667.6896411823</v>
      </c>
      <c r="AU39" s="200">
        <f t="shared" si="19"/>
        <v>1213017.2361222564</v>
      </c>
      <c r="AV39" s="200">
        <f t="shared" si="19"/>
        <v>1261865.7340300982</v>
      </c>
      <c r="AW39" s="200">
        <f t="shared" si="19"/>
        <v>1296262.6760807764</v>
      </c>
      <c r="AX39" s="200">
        <f t="shared" si="19"/>
        <v>1311628.5938153043</v>
      </c>
      <c r="AY39" s="200">
        <f t="shared" si="19"/>
        <v>1266450.3063899297</v>
      </c>
      <c r="AZ39" s="200">
        <f t="shared" ref="AZ39" si="20">SUM(AZ5,AZ34)</f>
        <v>1223400.9404644615</v>
      </c>
      <c r="BA39" s="200">
        <f t="shared" si="19"/>
        <v>0</v>
      </c>
      <c r="BB39" s="200">
        <f t="shared" si="19"/>
        <v>0</v>
      </c>
      <c r="BC39" s="200">
        <f t="shared" si="19"/>
        <v>0</v>
      </c>
      <c r="BD39" s="200">
        <f t="shared" si="19"/>
        <v>0</v>
      </c>
      <c r="BE39" s="636">
        <f t="shared" si="19"/>
        <v>0</v>
      </c>
      <c r="BF39" s="479"/>
      <c r="BG39" s="370"/>
      <c r="BI39" s="449"/>
    </row>
    <row r="40" spans="1:63">
      <c r="Z40" s="51"/>
      <c r="AA40" s="606">
        <v>1155996.4874226791</v>
      </c>
      <c r="AB40" s="606">
        <v>1164477.213291314</v>
      </c>
      <c r="AC40" s="606">
        <v>1174621.8735913436</v>
      </c>
      <c r="AD40" s="606">
        <v>1167717.5856326937</v>
      </c>
      <c r="AE40" s="606">
        <v>1228939.5587923662</v>
      </c>
      <c r="AF40" s="606">
        <v>1242496.8894759761</v>
      </c>
      <c r="AG40" s="606">
        <v>1255267.0650801763</v>
      </c>
      <c r="AH40" s="606">
        <v>1253060.1741814141</v>
      </c>
      <c r="AI40" s="606">
        <v>1218260.6291473447</v>
      </c>
      <c r="AJ40" s="606">
        <v>1253085.0146682535</v>
      </c>
      <c r="AK40" s="606">
        <v>1274300.8966036185</v>
      </c>
      <c r="AL40" s="606">
        <v>1257387.4217918445</v>
      </c>
      <c r="AM40" s="606">
        <v>1294402.0582734509</v>
      </c>
      <c r="AN40" s="606">
        <v>1299470.5657048069</v>
      </c>
      <c r="AO40" s="606">
        <v>1298437.0242319922</v>
      </c>
      <c r="AP40" s="606">
        <v>1305941.9611653141</v>
      </c>
      <c r="AQ40" s="606">
        <v>1285181.0913761645</v>
      </c>
      <c r="AR40" s="606">
        <v>1319802.260565076</v>
      </c>
      <c r="AS40" s="606">
        <v>1235502.6604326889</v>
      </c>
      <c r="AT40" s="606">
        <v>1162667.6896411823</v>
      </c>
      <c r="AU40" s="606">
        <v>1213017.2361222564</v>
      </c>
      <c r="AV40" s="606">
        <v>1261865.7340300984</v>
      </c>
      <c r="AW40" s="606">
        <v>1296262.6760807764</v>
      </c>
      <c r="AX40" s="606">
        <v>1311628.5938153041</v>
      </c>
      <c r="AY40" s="606">
        <v>1266450.3063899295</v>
      </c>
      <c r="AZ40" s="606">
        <v>1223400.9404644617</v>
      </c>
      <c r="BA40" s="51"/>
      <c r="BB40" s="51"/>
      <c r="BC40" s="51"/>
      <c r="BD40" s="51"/>
      <c r="BE40" s="51"/>
    </row>
    <row r="41" spans="1:63">
      <c r="Z41" s="155"/>
      <c r="AA41" s="607" t="b">
        <f>AA39=AA40</f>
        <v>1</v>
      </c>
      <c r="AB41" s="607" t="b">
        <f t="shared" ref="AB41:AY41" si="21">AB39=AB40</f>
        <v>1</v>
      </c>
      <c r="AC41" s="607" t="b">
        <f t="shared" si="21"/>
        <v>1</v>
      </c>
      <c r="AD41" s="607" t="b">
        <f t="shared" si="21"/>
        <v>1</v>
      </c>
      <c r="AE41" s="607" t="b">
        <f t="shared" si="21"/>
        <v>1</v>
      </c>
      <c r="AF41" s="607" t="b">
        <f t="shared" si="21"/>
        <v>1</v>
      </c>
      <c r="AG41" s="607" t="b">
        <f t="shared" si="21"/>
        <v>1</v>
      </c>
      <c r="AH41" s="607" t="b">
        <f t="shared" si="21"/>
        <v>1</v>
      </c>
      <c r="AI41" s="607" t="b">
        <f t="shared" si="21"/>
        <v>1</v>
      </c>
      <c r="AJ41" s="607" t="b">
        <f t="shared" si="21"/>
        <v>1</v>
      </c>
      <c r="AK41" s="607" t="b">
        <f t="shared" si="21"/>
        <v>1</v>
      </c>
      <c r="AL41" s="607" t="b">
        <f t="shared" si="21"/>
        <v>1</v>
      </c>
      <c r="AM41" s="607" t="b">
        <f t="shared" si="21"/>
        <v>1</v>
      </c>
      <c r="AN41" s="607" t="b">
        <f t="shared" si="21"/>
        <v>1</v>
      </c>
      <c r="AO41" s="607" t="b">
        <f t="shared" si="21"/>
        <v>1</v>
      </c>
      <c r="AP41" s="607" t="b">
        <f t="shared" si="21"/>
        <v>1</v>
      </c>
      <c r="AQ41" s="607" t="b">
        <f t="shared" si="21"/>
        <v>1</v>
      </c>
      <c r="AR41" s="607" t="b">
        <f t="shared" si="21"/>
        <v>1</v>
      </c>
      <c r="AS41" s="607" t="b">
        <f t="shared" si="21"/>
        <v>1</v>
      </c>
      <c r="AT41" s="607" t="b">
        <f t="shared" si="21"/>
        <v>1</v>
      </c>
      <c r="AU41" s="607" t="b">
        <f t="shared" si="21"/>
        <v>1</v>
      </c>
      <c r="AV41" s="607" t="b">
        <f t="shared" si="21"/>
        <v>1</v>
      </c>
      <c r="AW41" s="607" t="b">
        <f t="shared" si="21"/>
        <v>1</v>
      </c>
      <c r="AX41" s="607" t="b">
        <f t="shared" si="21"/>
        <v>1</v>
      </c>
      <c r="AY41" s="607" t="b">
        <f t="shared" si="21"/>
        <v>1</v>
      </c>
      <c r="AZ41" s="607" t="b">
        <f t="shared" ref="AZ41" si="22">AZ39=AZ40</f>
        <v>1</v>
      </c>
    </row>
    <row r="42" spans="1:63">
      <c r="Y42" s="116"/>
      <c r="Z42" s="169"/>
    </row>
    <row r="43" spans="1:63">
      <c r="AA43" s="550"/>
    </row>
    <row r="44" spans="1:63"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</row>
    <row r="45" spans="1:63" ht="18.75">
      <c r="Y45" s="278" t="s">
        <v>97</v>
      </c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</row>
    <row r="46" spans="1:63">
      <c r="Y46" s="221" t="s">
        <v>24</v>
      </c>
      <c r="Z46" s="222"/>
      <c r="AA46" s="209">
        <v>1990</v>
      </c>
      <c r="AB46" s="209">
        <f t="shared" ref="AB46:BE46" si="23">AA46+1</f>
        <v>1991</v>
      </c>
      <c r="AC46" s="209">
        <f t="shared" si="23"/>
        <v>1992</v>
      </c>
      <c r="AD46" s="209">
        <f t="shared" si="23"/>
        <v>1993</v>
      </c>
      <c r="AE46" s="209">
        <f t="shared" si="23"/>
        <v>1994</v>
      </c>
      <c r="AF46" s="209">
        <f t="shared" si="23"/>
        <v>1995</v>
      </c>
      <c r="AG46" s="209">
        <f t="shared" si="23"/>
        <v>1996</v>
      </c>
      <c r="AH46" s="209">
        <f t="shared" si="23"/>
        <v>1997</v>
      </c>
      <c r="AI46" s="209">
        <f t="shared" si="23"/>
        <v>1998</v>
      </c>
      <c r="AJ46" s="209">
        <f t="shared" si="23"/>
        <v>1999</v>
      </c>
      <c r="AK46" s="209">
        <f t="shared" si="23"/>
        <v>2000</v>
      </c>
      <c r="AL46" s="209">
        <f t="shared" si="23"/>
        <v>2001</v>
      </c>
      <c r="AM46" s="209">
        <f t="shared" si="23"/>
        <v>2002</v>
      </c>
      <c r="AN46" s="209">
        <f t="shared" si="23"/>
        <v>2003</v>
      </c>
      <c r="AO46" s="209">
        <f t="shared" si="23"/>
        <v>2004</v>
      </c>
      <c r="AP46" s="209">
        <f t="shared" si="23"/>
        <v>2005</v>
      </c>
      <c r="AQ46" s="209">
        <f t="shared" si="23"/>
        <v>2006</v>
      </c>
      <c r="AR46" s="209">
        <f t="shared" si="23"/>
        <v>2007</v>
      </c>
      <c r="AS46" s="210">
        <v>2008</v>
      </c>
      <c r="AT46" s="210">
        <v>2009</v>
      </c>
      <c r="AU46" s="210">
        <v>2010</v>
      </c>
      <c r="AV46" s="210">
        <v>2011</v>
      </c>
      <c r="AW46" s="210">
        <v>2012</v>
      </c>
      <c r="AX46" s="210">
        <v>2013</v>
      </c>
      <c r="AY46" s="209">
        <f t="shared" si="23"/>
        <v>2014</v>
      </c>
      <c r="AZ46" s="209">
        <f t="shared" si="23"/>
        <v>2015</v>
      </c>
      <c r="BA46" s="209">
        <f t="shared" si="23"/>
        <v>2016</v>
      </c>
      <c r="BB46" s="209">
        <f t="shared" si="23"/>
        <v>2017</v>
      </c>
      <c r="BC46" s="209">
        <f t="shared" si="23"/>
        <v>2018</v>
      </c>
      <c r="BD46" s="209">
        <f t="shared" si="23"/>
        <v>2019</v>
      </c>
      <c r="BE46" s="209">
        <f t="shared" si="23"/>
        <v>2020</v>
      </c>
      <c r="BF46" s="223" t="s">
        <v>25</v>
      </c>
      <c r="BG46" s="39" t="s">
        <v>26</v>
      </c>
    </row>
    <row r="47" spans="1:63" s="5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8" t="s">
        <v>27</v>
      </c>
      <c r="Z47" s="40"/>
      <c r="AA47" s="40">
        <f t="shared" ref="AA47:BE47" si="24">AA6/10^3</f>
        <v>334.53601790551909</v>
      </c>
      <c r="AB47" s="40">
        <f t="shared" si="24"/>
        <v>337.0577021100076</v>
      </c>
      <c r="AC47" s="40">
        <f t="shared" si="24"/>
        <v>343.6163480801651</v>
      </c>
      <c r="AD47" s="40">
        <f t="shared" si="24"/>
        <v>326.53497071469366</v>
      </c>
      <c r="AE47" s="40">
        <f t="shared" si="24"/>
        <v>367.29420865985571</v>
      </c>
      <c r="AF47" s="40">
        <f t="shared" si="24"/>
        <v>356.1551054091064</v>
      </c>
      <c r="AG47" s="40">
        <f t="shared" si="24"/>
        <v>357.15027990310227</v>
      </c>
      <c r="AH47" s="40">
        <f t="shared" si="24"/>
        <v>354.45915007255428</v>
      </c>
      <c r="AI47" s="40">
        <f t="shared" si="24"/>
        <v>341.30665876951775</v>
      </c>
      <c r="AJ47" s="40">
        <f t="shared" si="24"/>
        <v>359.49586283002316</v>
      </c>
      <c r="AK47" s="40">
        <f t="shared" si="24"/>
        <v>367.15022502664874</v>
      </c>
      <c r="AL47" s="40">
        <f t="shared" si="24"/>
        <v>356.99027672446476</v>
      </c>
      <c r="AM47" s="40">
        <f t="shared" si="24"/>
        <v>386.98989334966507</v>
      </c>
      <c r="AN47" s="40">
        <f t="shared" si="24"/>
        <v>401.08439113941733</v>
      </c>
      <c r="AO47" s="40">
        <f t="shared" si="24"/>
        <v>397.36239730503195</v>
      </c>
      <c r="AP47" s="40">
        <f t="shared" si="24"/>
        <v>418.46859248854662</v>
      </c>
      <c r="AQ47" s="40">
        <f t="shared" si="24"/>
        <v>407.48042657887999</v>
      </c>
      <c r="AR47" s="40">
        <f t="shared" si="24"/>
        <v>470.61125403321591</v>
      </c>
      <c r="AS47" s="40">
        <f t="shared" si="24"/>
        <v>445.33096178099743</v>
      </c>
      <c r="AT47" s="40">
        <f t="shared" si="24"/>
        <v>408.83528372266989</v>
      </c>
      <c r="AU47" s="42">
        <f t="shared" si="24"/>
        <v>434.56406605225447</v>
      </c>
      <c r="AV47" s="42">
        <f t="shared" si="24"/>
        <v>492.37740186493755</v>
      </c>
      <c r="AW47" s="42">
        <f t="shared" si="24"/>
        <v>536.04586942249489</v>
      </c>
      <c r="AX47" s="42">
        <f t="shared" si="24"/>
        <v>536.84022786105959</v>
      </c>
      <c r="AY47" s="42">
        <f t="shared" si="24"/>
        <v>504.30598270386167</v>
      </c>
      <c r="AZ47" s="42">
        <f t="shared" ref="AZ47" si="25">AZ6/10^3</f>
        <v>479.62812600336423</v>
      </c>
      <c r="BA47" s="42">
        <f t="shared" si="24"/>
        <v>0</v>
      </c>
      <c r="BB47" s="42">
        <f t="shared" si="24"/>
        <v>0</v>
      </c>
      <c r="BC47" s="42">
        <f t="shared" si="24"/>
        <v>0</v>
      </c>
      <c r="BD47" s="42">
        <f t="shared" si="24"/>
        <v>0</v>
      </c>
      <c r="BE47" s="42">
        <f t="shared" si="24"/>
        <v>0</v>
      </c>
      <c r="BF47" s="52"/>
      <c r="BG47" s="52"/>
    </row>
    <row r="48" spans="1:63" s="5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8" t="s">
        <v>28</v>
      </c>
      <c r="Z48" s="40"/>
      <c r="AA48" s="40">
        <f t="shared" ref="AA48:BE48" si="26">AA12/10^3</f>
        <v>393.93060643059948</v>
      </c>
      <c r="AB48" s="40">
        <f t="shared" si="26"/>
        <v>388.88552865054061</v>
      </c>
      <c r="AC48" s="40">
        <f t="shared" si="26"/>
        <v>381.24148167319248</v>
      </c>
      <c r="AD48" s="40">
        <f t="shared" si="26"/>
        <v>380.74906347135988</v>
      </c>
      <c r="AE48" s="40">
        <f t="shared" si="26"/>
        <v>389.15156151988401</v>
      </c>
      <c r="AF48" s="40">
        <f t="shared" si="26"/>
        <v>395.268856248183</v>
      </c>
      <c r="AG48" s="40">
        <f t="shared" si="26"/>
        <v>400.08546401385246</v>
      </c>
      <c r="AH48" s="40">
        <f t="shared" si="26"/>
        <v>399.63657067483035</v>
      </c>
      <c r="AI48" s="40">
        <f t="shared" si="26"/>
        <v>377.15775708472614</v>
      </c>
      <c r="AJ48" s="40">
        <f t="shared" si="26"/>
        <v>384.39301212344975</v>
      </c>
      <c r="AK48" s="40">
        <f t="shared" si="26"/>
        <v>393.36738063916266</v>
      </c>
      <c r="AL48" s="40">
        <f t="shared" si="26"/>
        <v>386.88206936079285</v>
      </c>
      <c r="AM48" s="40">
        <f t="shared" si="26"/>
        <v>398.30679918421322</v>
      </c>
      <c r="AN48" s="40">
        <f t="shared" si="26"/>
        <v>399.00218634992569</v>
      </c>
      <c r="AO48" s="40">
        <f t="shared" si="26"/>
        <v>402.02845081757806</v>
      </c>
      <c r="AP48" s="40">
        <f t="shared" si="26"/>
        <v>389.60276510177675</v>
      </c>
      <c r="AQ48" s="40">
        <f t="shared" si="26"/>
        <v>394.36973866928213</v>
      </c>
      <c r="AR48" s="40">
        <f t="shared" si="26"/>
        <v>378.68581543025113</v>
      </c>
      <c r="AS48" s="40">
        <f t="shared" si="26"/>
        <v>345.61197884834951</v>
      </c>
      <c r="AT48" s="40">
        <f t="shared" si="26"/>
        <v>318.02349805512023</v>
      </c>
      <c r="AU48" s="40">
        <f t="shared" si="26"/>
        <v>352.33174126257086</v>
      </c>
      <c r="AV48" s="40">
        <f t="shared" si="26"/>
        <v>348.35598759740088</v>
      </c>
      <c r="AW48" s="40">
        <f t="shared" si="26"/>
        <v>345.87265190671428</v>
      </c>
      <c r="AX48" s="40">
        <f t="shared" si="26"/>
        <v>355.65707539470191</v>
      </c>
      <c r="AY48" s="40">
        <f t="shared" si="26"/>
        <v>337.873711806377</v>
      </c>
      <c r="AZ48" s="40">
        <f t="shared" ref="AZ48" si="27">AZ12/10^3</f>
        <v>332.37659094543693</v>
      </c>
      <c r="BA48" s="40">
        <f t="shared" si="26"/>
        <v>0</v>
      </c>
      <c r="BB48" s="40">
        <f t="shared" si="26"/>
        <v>0</v>
      </c>
      <c r="BC48" s="40">
        <f t="shared" si="26"/>
        <v>0</v>
      </c>
      <c r="BD48" s="40">
        <f t="shared" si="26"/>
        <v>0</v>
      </c>
      <c r="BE48" s="40">
        <f t="shared" si="26"/>
        <v>0</v>
      </c>
      <c r="BF48" s="52"/>
      <c r="BG48" s="52"/>
    </row>
    <row r="49" spans="1:59" s="5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8" t="s">
        <v>29</v>
      </c>
      <c r="Z49" s="40"/>
      <c r="AA49" s="40">
        <f t="shared" ref="AA49:BE49" si="28">AA26/10^3</f>
        <v>199.82562056360433</v>
      </c>
      <c r="AB49" s="40">
        <f t="shared" si="28"/>
        <v>212.25619927115685</v>
      </c>
      <c r="AC49" s="40">
        <f t="shared" si="28"/>
        <v>218.47512248453634</v>
      </c>
      <c r="AD49" s="40">
        <f t="shared" si="28"/>
        <v>222.1293897112815</v>
      </c>
      <c r="AE49" s="40">
        <f t="shared" si="28"/>
        <v>231.19547440331098</v>
      </c>
      <c r="AF49" s="40">
        <f t="shared" si="28"/>
        <v>240.0501165115497</v>
      </c>
      <c r="AG49" s="40">
        <f t="shared" si="28"/>
        <v>246.4675817639168</v>
      </c>
      <c r="AH49" s="40">
        <f t="shared" si="28"/>
        <v>247.75493493176569</v>
      </c>
      <c r="AI49" s="40">
        <f t="shared" si="28"/>
        <v>245.86201840931523</v>
      </c>
      <c r="AJ49" s="40">
        <f t="shared" si="28"/>
        <v>249.68959573795763</v>
      </c>
      <c r="AK49" s="40">
        <f t="shared" si="28"/>
        <v>248.49546759535488</v>
      </c>
      <c r="AL49" s="40">
        <f t="shared" si="28"/>
        <v>252.5103908068327</v>
      </c>
      <c r="AM49" s="40">
        <f t="shared" si="28"/>
        <v>248.20004544518616</v>
      </c>
      <c r="AN49" s="40">
        <f t="shared" si="28"/>
        <v>243.97858947181663</v>
      </c>
      <c r="AO49" s="40">
        <f t="shared" si="28"/>
        <v>238.1409348243337</v>
      </c>
      <c r="AP49" s="40">
        <f t="shared" si="28"/>
        <v>232.27279150001752</v>
      </c>
      <c r="AQ49" s="40">
        <f t="shared" si="28"/>
        <v>229.22606497146461</v>
      </c>
      <c r="AR49" s="40">
        <f t="shared" si="28"/>
        <v>226.30462623040799</v>
      </c>
      <c r="AS49" s="40">
        <f t="shared" si="28"/>
        <v>217.81067734320732</v>
      </c>
      <c r="AT49" s="40">
        <f t="shared" si="28"/>
        <v>214.40064705736063</v>
      </c>
      <c r="AU49" s="40">
        <f t="shared" si="28"/>
        <v>215.12845042851151</v>
      </c>
      <c r="AV49" s="40">
        <f t="shared" si="28"/>
        <v>212.35616837402679</v>
      </c>
      <c r="AW49" s="40">
        <f t="shared" si="28"/>
        <v>217.16901653483643</v>
      </c>
      <c r="AX49" s="40">
        <f t="shared" si="28"/>
        <v>215.53659734613009</v>
      </c>
      <c r="AY49" s="40">
        <f t="shared" si="28"/>
        <v>211.37897070974782</v>
      </c>
      <c r="AZ49" s="40">
        <f t="shared" ref="AZ49" si="29">AZ26/10^3</f>
        <v>207.64325433708791</v>
      </c>
      <c r="BA49" s="40">
        <f t="shared" si="28"/>
        <v>0</v>
      </c>
      <c r="BB49" s="40">
        <f t="shared" si="28"/>
        <v>0</v>
      </c>
      <c r="BC49" s="40">
        <f t="shared" si="28"/>
        <v>0</v>
      </c>
      <c r="BD49" s="40">
        <f t="shared" si="28"/>
        <v>0</v>
      </c>
      <c r="BE49" s="40">
        <f t="shared" si="28"/>
        <v>0</v>
      </c>
      <c r="BF49" s="52"/>
      <c r="BG49" s="52"/>
    </row>
    <row r="50" spans="1:59" s="5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8" t="s">
        <v>45</v>
      </c>
      <c r="Z50" s="40"/>
      <c r="AA50" s="40">
        <f t="shared" ref="AA50:BE50" si="30">(AA33)/10^3</f>
        <v>80.185517418788606</v>
      </c>
      <c r="AB50" s="40">
        <f t="shared" si="30"/>
        <v>76.87824759035216</v>
      </c>
      <c r="AC50" s="40">
        <f t="shared" si="30"/>
        <v>76.73566199372631</v>
      </c>
      <c r="AD50" s="40">
        <f t="shared" si="30"/>
        <v>81.542897419543635</v>
      </c>
      <c r="AE50" s="40">
        <f t="shared" si="30"/>
        <v>82.956475770017619</v>
      </c>
      <c r="AF50" s="40">
        <f t="shared" si="30"/>
        <v>86.867530693324497</v>
      </c>
      <c r="AG50" s="40">
        <f t="shared" si="30"/>
        <v>86.525963281376775</v>
      </c>
      <c r="AH50" s="40">
        <f t="shared" si="30"/>
        <v>88.309791381250861</v>
      </c>
      <c r="AI50" s="40">
        <f t="shared" si="30"/>
        <v>97.178415416323006</v>
      </c>
      <c r="AJ50" s="40">
        <f t="shared" si="30"/>
        <v>100.68146442297689</v>
      </c>
      <c r="AK50" s="40">
        <f t="shared" si="30"/>
        <v>102.04047332488774</v>
      </c>
      <c r="AL50" s="40">
        <f t="shared" si="30"/>
        <v>103.00147469135835</v>
      </c>
      <c r="AM50" s="40">
        <f t="shared" si="30"/>
        <v>102.83979087987208</v>
      </c>
      <c r="AN50" s="40">
        <f t="shared" si="30"/>
        <v>100.41251578649414</v>
      </c>
      <c r="AO50" s="40">
        <f t="shared" si="30"/>
        <v>107.74314763178008</v>
      </c>
      <c r="AP50" s="40">
        <f t="shared" si="30"/>
        <v>109.06125782915348</v>
      </c>
      <c r="AQ50" s="40">
        <f t="shared" si="30"/>
        <v>103.36497448662475</v>
      </c>
      <c r="AR50" s="40">
        <f t="shared" si="30"/>
        <v>94.444651568535136</v>
      </c>
      <c r="AS50" s="40">
        <f t="shared" si="30"/>
        <v>83.597452689519059</v>
      </c>
      <c r="AT50" s="40">
        <f t="shared" si="30"/>
        <v>89.122767347180343</v>
      </c>
      <c r="AU50" s="40">
        <f t="shared" si="30"/>
        <v>73.850733800483184</v>
      </c>
      <c r="AV50" s="40">
        <f t="shared" si="30"/>
        <v>74.602671664822779</v>
      </c>
      <c r="AW50" s="40">
        <f t="shared" si="30"/>
        <v>61.619576423408873</v>
      </c>
      <c r="AX50" s="40">
        <f t="shared" si="30"/>
        <v>69.341832840129669</v>
      </c>
      <c r="AY50" s="40">
        <f t="shared" si="30"/>
        <v>81.24055056399213</v>
      </c>
      <c r="AZ50" s="40">
        <f t="shared" ref="AZ50" si="31">(AZ33)/10^3</f>
        <v>75.571136755614944</v>
      </c>
      <c r="BA50" s="40">
        <f t="shared" si="30"/>
        <v>0</v>
      </c>
      <c r="BB50" s="40">
        <f t="shared" si="30"/>
        <v>0</v>
      </c>
      <c r="BC50" s="40">
        <f t="shared" si="30"/>
        <v>0</v>
      </c>
      <c r="BD50" s="40">
        <f t="shared" si="30"/>
        <v>0</v>
      </c>
      <c r="BE50" s="40">
        <f t="shared" si="30"/>
        <v>0</v>
      </c>
      <c r="BF50" s="52"/>
      <c r="BG50" s="52"/>
    </row>
    <row r="51" spans="1:59" s="5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8" t="s">
        <v>37</v>
      </c>
      <c r="Z51" s="40"/>
      <c r="AA51" s="40">
        <f t="shared" ref="AA51:BE51" si="32">AA32/10^3</f>
        <v>58.366144410396345</v>
      </c>
      <c r="AB51" s="40">
        <f t="shared" si="32"/>
        <v>58.963626419680352</v>
      </c>
      <c r="AC51" s="40">
        <f t="shared" si="32"/>
        <v>62.397888166444339</v>
      </c>
      <c r="AD51" s="40">
        <f t="shared" si="32"/>
        <v>66.872807563926898</v>
      </c>
      <c r="AE51" s="40">
        <f t="shared" si="32"/>
        <v>63.592652484047775</v>
      </c>
      <c r="AF51" s="40">
        <f t="shared" si="32"/>
        <v>68.309933195733009</v>
      </c>
      <c r="AG51" s="40">
        <f t="shared" si="32"/>
        <v>68.14495556180384</v>
      </c>
      <c r="AH51" s="40">
        <f t="shared" si="32"/>
        <v>67.010560432702306</v>
      </c>
      <c r="AI51" s="40">
        <f t="shared" si="32"/>
        <v>66.608288275874074</v>
      </c>
      <c r="AJ51" s="40">
        <f t="shared" si="32"/>
        <v>68.575982811225686</v>
      </c>
      <c r="AK51" s="40">
        <f t="shared" si="32"/>
        <v>71.03731825530798</v>
      </c>
      <c r="AL51" s="40">
        <f t="shared" si="32"/>
        <v>67.613929415835713</v>
      </c>
      <c r="AM51" s="40">
        <f t="shared" si="32"/>
        <v>70.171665609411178</v>
      </c>
      <c r="AN51" s="40">
        <f t="shared" si="32"/>
        <v>67.151626131874693</v>
      </c>
      <c r="AO51" s="40">
        <f t="shared" si="32"/>
        <v>66.341161343336253</v>
      </c>
      <c r="AP51" s="40">
        <f t="shared" si="32"/>
        <v>69.6137799975603</v>
      </c>
      <c r="AQ51" s="40">
        <f t="shared" si="32"/>
        <v>65.479128850667379</v>
      </c>
      <c r="AR51" s="40">
        <f t="shared" si="32"/>
        <v>64.553367115117396</v>
      </c>
      <c r="AS51" s="40">
        <f t="shared" si="32"/>
        <v>60.89743021562554</v>
      </c>
      <c r="AT51" s="40">
        <f t="shared" si="32"/>
        <v>59.611361320704731</v>
      </c>
      <c r="AU51" s="40">
        <f t="shared" si="32"/>
        <v>62.883340161971006</v>
      </c>
      <c r="AV51" s="40">
        <f t="shared" si="32"/>
        <v>60.670131916765939</v>
      </c>
      <c r="AW51" s="40">
        <f t="shared" si="32"/>
        <v>60.038768056961821</v>
      </c>
      <c r="AX51" s="40">
        <f t="shared" si="32"/>
        <v>57.66004618463127</v>
      </c>
      <c r="AY51" s="40">
        <f t="shared" si="32"/>
        <v>55.50127410561997</v>
      </c>
      <c r="AZ51" s="40">
        <f t="shared" ref="AZ51" si="33">AZ32/10^3</f>
        <v>53.198641869384282</v>
      </c>
      <c r="BA51" s="40">
        <f t="shared" si="32"/>
        <v>0</v>
      </c>
      <c r="BB51" s="40">
        <f t="shared" si="32"/>
        <v>0</v>
      </c>
      <c r="BC51" s="40">
        <f t="shared" si="32"/>
        <v>0</v>
      </c>
      <c r="BD51" s="40">
        <f t="shared" si="32"/>
        <v>0</v>
      </c>
      <c r="BE51" s="40">
        <f t="shared" si="32"/>
        <v>0</v>
      </c>
      <c r="BF51" s="52"/>
      <c r="BG51" s="52"/>
    </row>
    <row r="52" spans="1:59" s="5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8" t="s">
        <v>130</v>
      </c>
      <c r="Z52" s="40"/>
      <c r="AA52" s="40">
        <f t="shared" ref="AA52:BE52" si="34">AA35/10^3</f>
        <v>63.98692581356984</v>
      </c>
      <c r="AB52" s="40">
        <f t="shared" si="34"/>
        <v>65.093225411523463</v>
      </c>
      <c r="AC52" s="40">
        <f t="shared" si="34"/>
        <v>65.033274605505184</v>
      </c>
      <c r="AD52" s="40">
        <f t="shared" si="34"/>
        <v>63.725867259459115</v>
      </c>
      <c r="AE52" s="40">
        <f t="shared" si="34"/>
        <v>65.186723478376663</v>
      </c>
      <c r="AF52" s="40">
        <f t="shared" si="34"/>
        <v>65.455004274522295</v>
      </c>
      <c r="AG52" s="40">
        <f t="shared" si="34"/>
        <v>65.900416543779727</v>
      </c>
      <c r="AH52" s="40">
        <f t="shared" si="34"/>
        <v>63.213702809211789</v>
      </c>
      <c r="AI52" s="40">
        <f t="shared" si="34"/>
        <v>57.294377311401306</v>
      </c>
      <c r="AJ52" s="40">
        <f t="shared" si="34"/>
        <v>57.444425882884389</v>
      </c>
      <c r="AK52" s="40">
        <f t="shared" si="34"/>
        <v>57.920697071769879</v>
      </c>
      <c r="AL52" s="40">
        <f t="shared" si="34"/>
        <v>56.514688448592871</v>
      </c>
      <c r="AM52" s="40">
        <f t="shared" si="34"/>
        <v>53.768335237825774</v>
      </c>
      <c r="AN52" s="40">
        <f t="shared" si="34"/>
        <v>53.004179373674013</v>
      </c>
      <c r="AO52" s="40">
        <f t="shared" si="34"/>
        <v>52.87176899793851</v>
      </c>
      <c r="AP52" s="40">
        <f t="shared" si="34"/>
        <v>53.958063368970407</v>
      </c>
      <c r="AQ52" s="40">
        <f t="shared" si="34"/>
        <v>54.086194510874833</v>
      </c>
      <c r="AR52" s="40">
        <f t="shared" si="34"/>
        <v>53.300066398868495</v>
      </c>
      <c r="AS52" s="40">
        <f t="shared" si="34"/>
        <v>49.172996097730291</v>
      </c>
      <c r="AT52" s="40">
        <f t="shared" si="34"/>
        <v>43.516697005367966</v>
      </c>
      <c r="AU52" s="40">
        <f t="shared" si="34"/>
        <v>44.68672686741531</v>
      </c>
      <c r="AV52" s="40">
        <f t="shared" si="34"/>
        <v>44.547219611585533</v>
      </c>
      <c r="AW52" s="40">
        <f t="shared" si="34"/>
        <v>44.734628470108227</v>
      </c>
      <c r="AX52" s="40">
        <f t="shared" si="34"/>
        <v>46.389479961966394</v>
      </c>
      <c r="AY52" s="40">
        <f t="shared" si="34"/>
        <v>45.958317192173375</v>
      </c>
      <c r="AZ52" s="40">
        <f t="shared" ref="AZ52" si="35">AZ35/10^3</f>
        <v>44.712542864440394</v>
      </c>
      <c r="BA52" s="40">
        <f t="shared" si="34"/>
        <v>0</v>
      </c>
      <c r="BB52" s="40">
        <f t="shared" si="34"/>
        <v>0</v>
      </c>
      <c r="BC52" s="40">
        <f t="shared" si="34"/>
        <v>0</v>
      </c>
      <c r="BD52" s="40">
        <f t="shared" si="34"/>
        <v>0</v>
      </c>
      <c r="BE52" s="40">
        <f t="shared" si="34"/>
        <v>0</v>
      </c>
      <c r="BF52" s="52"/>
      <c r="BG52" s="52"/>
    </row>
    <row r="53" spans="1:59" s="5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8" t="s">
        <v>38</v>
      </c>
      <c r="Z53" s="40"/>
      <c r="AA53" s="40">
        <f>AA36/10^3</f>
        <v>23.975835290705366</v>
      </c>
      <c r="AB53" s="40">
        <f>AB36/10^3</f>
        <v>24.163568628958508</v>
      </c>
      <c r="AC53" s="40">
        <f t="shared" ref="AC53:AP53" si="36">AC36/10^3</f>
        <v>25.967265959911401</v>
      </c>
      <c r="AD53" s="40">
        <f t="shared" si="36"/>
        <v>24.988508880040353</v>
      </c>
      <c r="AE53" s="40">
        <f t="shared" si="36"/>
        <v>28.566336444127142</v>
      </c>
      <c r="AF53" s="40">
        <f t="shared" si="36"/>
        <v>29.10676865940221</v>
      </c>
      <c r="AG53" s="40">
        <f t="shared" si="36"/>
        <v>29.616185441812661</v>
      </c>
      <c r="AH53" s="40">
        <f t="shared" si="36"/>
        <v>31.177197841684336</v>
      </c>
      <c r="AI53" s="40">
        <f t="shared" si="36"/>
        <v>31.412066855399949</v>
      </c>
      <c r="AJ53" s="40">
        <f t="shared" si="36"/>
        <v>31.330360318255376</v>
      </c>
      <c r="AK53" s="40">
        <f t="shared" si="36"/>
        <v>32.816997821773214</v>
      </c>
      <c r="AL53" s="40">
        <f t="shared" si="36"/>
        <v>32.432691478735265</v>
      </c>
      <c r="AM53" s="40">
        <f t="shared" si="36"/>
        <v>32.695048097184156</v>
      </c>
      <c r="AN53" s="40">
        <f t="shared" si="36"/>
        <v>33.440039882714132</v>
      </c>
      <c r="AO53" s="40">
        <f t="shared" si="36"/>
        <v>32.621927406426423</v>
      </c>
      <c r="AP53" s="40">
        <f t="shared" si="36"/>
        <v>31.59231940716754</v>
      </c>
      <c r="AQ53" s="40">
        <f t="shared" ref="AQ53:AX53" si="37">AQ36/10^3</f>
        <v>29.801028667196405</v>
      </c>
      <c r="AR53" s="40">
        <f t="shared" si="37"/>
        <v>30.369564865834327</v>
      </c>
      <c r="AS53" s="40">
        <f t="shared" si="37"/>
        <v>31.693526750456432</v>
      </c>
      <c r="AT53" s="40">
        <f t="shared" si="37"/>
        <v>27.903182736166443</v>
      </c>
      <c r="AU53" s="40">
        <f t="shared" si="37"/>
        <v>28.355688870057616</v>
      </c>
      <c r="AV53" s="40">
        <f t="shared" si="37"/>
        <v>27.768823715577032</v>
      </c>
      <c r="AW53" s="40">
        <f t="shared" si="37"/>
        <v>29.504274846443646</v>
      </c>
      <c r="AX53" s="40">
        <f t="shared" si="37"/>
        <v>28.9205801998861</v>
      </c>
      <c r="AY53" s="40">
        <f t="shared" ref="AY53:BE53" si="38">AY36/10^3</f>
        <v>28.931282520537732</v>
      </c>
      <c r="AZ53" s="40">
        <f t="shared" ref="AZ53" si="39">AZ36/10^3</f>
        <v>29.010818338465356</v>
      </c>
      <c r="BA53" s="40">
        <f t="shared" si="38"/>
        <v>0</v>
      </c>
      <c r="BB53" s="40">
        <f t="shared" si="38"/>
        <v>0</v>
      </c>
      <c r="BC53" s="40">
        <f t="shared" si="38"/>
        <v>0</v>
      </c>
      <c r="BD53" s="40">
        <f t="shared" si="38"/>
        <v>0</v>
      </c>
      <c r="BE53" s="40">
        <f t="shared" si="38"/>
        <v>0</v>
      </c>
      <c r="BF53" s="52"/>
      <c r="BG53" s="52"/>
    </row>
    <row r="54" spans="1:59" s="53" customFormat="1" ht="15" thickBo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9" t="s">
        <v>157</v>
      </c>
      <c r="Z54" s="41"/>
      <c r="AA54" s="41">
        <f>AA38/10^3</f>
        <v>1.1898195894962347</v>
      </c>
      <c r="AB54" s="41">
        <f t="shared" ref="AB54:AY54" si="40">AB38/10^3</f>
        <v>1.1791152090946744</v>
      </c>
      <c r="AC54" s="41">
        <f t="shared" si="40"/>
        <v>1.1548306278625093</v>
      </c>
      <c r="AD54" s="41">
        <f t="shared" si="40"/>
        <v>1.1740806123887304</v>
      </c>
      <c r="AE54" s="41">
        <f t="shared" si="40"/>
        <v>0.99612603274611433</v>
      </c>
      <c r="AF54" s="41">
        <f t="shared" si="40"/>
        <v>1.2835744841551602</v>
      </c>
      <c r="AG54" s="41">
        <f t="shared" si="40"/>
        <v>1.3762185705315935</v>
      </c>
      <c r="AH54" s="41">
        <f t="shared" si="40"/>
        <v>1.4982660374142382</v>
      </c>
      <c r="AI54" s="41">
        <f t="shared" si="40"/>
        <v>1.4410470247874125</v>
      </c>
      <c r="AJ54" s="41">
        <f t="shared" si="40"/>
        <v>1.4743105414807625</v>
      </c>
      <c r="AK54" s="41">
        <f t="shared" si="40"/>
        <v>1.4723368687135132</v>
      </c>
      <c r="AL54" s="41">
        <f t="shared" si="40"/>
        <v>1.441900865232056</v>
      </c>
      <c r="AM54" s="41">
        <f t="shared" si="40"/>
        <v>1.4304804700932787</v>
      </c>
      <c r="AN54" s="41">
        <f t="shared" si="40"/>
        <v>1.3970375688898033</v>
      </c>
      <c r="AO54" s="41">
        <f t="shared" si="40"/>
        <v>1.3272359055670497</v>
      </c>
      <c r="AP54" s="41">
        <f t="shared" si="40"/>
        <v>1.3723914721214461</v>
      </c>
      <c r="AQ54" s="41">
        <f t="shared" si="40"/>
        <v>1.373534641174553</v>
      </c>
      <c r="AR54" s="41">
        <f t="shared" si="40"/>
        <v>1.5329149228458372</v>
      </c>
      <c r="AS54" s="41">
        <f t="shared" si="40"/>
        <v>1.3876367068032787</v>
      </c>
      <c r="AT54" s="41">
        <f t="shared" si="40"/>
        <v>1.25425239661205</v>
      </c>
      <c r="AU54" s="41">
        <f t="shared" si="40"/>
        <v>1.2164886789925453</v>
      </c>
      <c r="AV54" s="41">
        <f t="shared" si="40"/>
        <v>1.1873292849814716</v>
      </c>
      <c r="AW54" s="41">
        <f t="shared" si="40"/>
        <v>1.2778904198082006</v>
      </c>
      <c r="AX54" s="41">
        <f t="shared" si="40"/>
        <v>1.282754026799245</v>
      </c>
      <c r="AY54" s="41">
        <f t="shared" si="40"/>
        <v>1.2602167876199526</v>
      </c>
      <c r="AZ54" s="41">
        <f t="shared" ref="AZ54" si="41">AZ38/10^3</f>
        <v>1.2598293506673521</v>
      </c>
      <c r="BA54" s="41">
        <f t="shared" ref="BA54:BE54" si="42">SUM(BA38)/10^3</f>
        <v>0</v>
      </c>
      <c r="BB54" s="41">
        <f t="shared" si="42"/>
        <v>0</v>
      </c>
      <c r="BC54" s="41">
        <f t="shared" si="42"/>
        <v>0</v>
      </c>
      <c r="BD54" s="41">
        <f t="shared" si="42"/>
        <v>0</v>
      </c>
      <c r="BE54" s="41">
        <f t="shared" si="42"/>
        <v>0</v>
      </c>
      <c r="BF54" s="54"/>
      <c r="BG54" s="54"/>
    </row>
    <row r="55" spans="1:59" s="53" customFormat="1" ht="15" thickTop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0" t="s">
        <v>36</v>
      </c>
      <c r="Z55" s="42"/>
      <c r="AA55" s="42">
        <f t="shared" ref="AA55:AQ55" si="43">SUM(AA47:AA54)</f>
        <v>1155.9964874226791</v>
      </c>
      <c r="AB55" s="42">
        <f>SUM(AB47:AB54)</f>
        <v>1164.4772132913142</v>
      </c>
      <c r="AC55" s="42">
        <f t="shared" si="43"/>
        <v>1174.6218735913437</v>
      </c>
      <c r="AD55" s="42">
        <f t="shared" si="43"/>
        <v>1167.717585632694</v>
      </c>
      <c r="AE55" s="42">
        <f t="shared" si="43"/>
        <v>1228.9395587923659</v>
      </c>
      <c r="AF55" s="42">
        <f t="shared" si="43"/>
        <v>1242.4968894759763</v>
      </c>
      <c r="AG55" s="42">
        <f t="shared" si="43"/>
        <v>1255.2670650801763</v>
      </c>
      <c r="AH55" s="42">
        <f t="shared" si="43"/>
        <v>1253.0601741814137</v>
      </c>
      <c r="AI55" s="42">
        <f t="shared" si="43"/>
        <v>1218.2606291473448</v>
      </c>
      <c r="AJ55" s="42">
        <f t="shared" si="43"/>
        <v>1253.0850146682535</v>
      </c>
      <c r="AK55" s="42">
        <f t="shared" si="43"/>
        <v>1274.3008966036184</v>
      </c>
      <c r="AL55" s="42">
        <f t="shared" si="43"/>
        <v>1257.3874217918444</v>
      </c>
      <c r="AM55" s="42">
        <f t="shared" si="43"/>
        <v>1294.4020582734506</v>
      </c>
      <c r="AN55" s="42">
        <f t="shared" si="43"/>
        <v>1299.4705657048064</v>
      </c>
      <c r="AO55" s="42">
        <f t="shared" si="43"/>
        <v>1298.4370242319922</v>
      </c>
      <c r="AP55" s="42">
        <f t="shared" si="43"/>
        <v>1305.9419611653138</v>
      </c>
      <c r="AQ55" s="42">
        <f t="shared" si="43"/>
        <v>1285.1810913761644</v>
      </c>
      <c r="AR55" s="42">
        <f t="shared" ref="AR55:AW55" si="44">SUM(AR47:AR54)</f>
        <v>1319.8022605650763</v>
      </c>
      <c r="AS55" s="42">
        <f t="shared" si="44"/>
        <v>1235.5026604326886</v>
      </c>
      <c r="AT55" s="42">
        <f t="shared" si="44"/>
        <v>1162.6676896411818</v>
      </c>
      <c r="AU55" s="42">
        <f t="shared" si="44"/>
        <v>1213.0172361222565</v>
      </c>
      <c r="AV55" s="42">
        <f t="shared" si="44"/>
        <v>1261.8657340300979</v>
      </c>
      <c r="AW55" s="42">
        <f t="shared" si="44"/>
        <v>1296.2626760807764</v>
      </c>
      <c r="AX55" s="42">
        <f>SUM(AX47:AX54)</f>
        <v>1311.6285938153042</v>
      </c>
      <c r="AY55" s="42">
        <f t="shared" ref="AY55:BE55" si="45">SUM(AY47:AY54)</f>
        <v>1266.4503063899299</v>
      </c>
      <c r="AZ55" s="42">
        <f t="shared" ref="AZ55" si="46">SUM(AZ47:AZ54)</f>
        <v>1223.4009404644614</v>
      </c>
      <c r="BA55" s="42">
        <f t="shared" si="45"/>
        <v>0</v>
      </c>
      <c r="BB55" s="42">
        <f t="shared" si="45"/>
        <v>0</v>
      </c>
      <c r="BC55" s="42">
        <f t="shared" si="45"/>
        <v>0</v>
      </c>
      <c r="BD55" s="42">
        <f t="shared" si="45"/>
        <v>0</v>
      </c>
      <c r="BE55" s="42">
        <f t="shared" si="45"/>
        <v>0</v>
      </c>
      <c r="BF55" s="55"/>
      <c r="BG55" s="55"/>
    </row>
    <row r="56" spans="1:59">
      <c r="Z56" s="89"/>
      <c r="AA56" s="89"/>
    </row>
    <row r="57" spans="1:59">
      <c r="Y57" s="278" t="s">
        <v>125</v>
      </c>
    </row>
    <row r="58" spans="1:59">
      <c r="Y58" s="221" t="s">
        <v>24</v>
      </c>
      <c r="Z58" s="210">
        <v>1990</v>
      </c>
      <c r="AA58" s="209">
        <v>1990</v>
      </c>
      <c r="AB58" s="209">
        <f t="shared" ref="AB58:BE58" si="47">AA58+1</f>
        <v>1991</v>
      </c>
      <c r="AC58" s="209">
        <f t="shared" si="47"/>
        <v>1992</v>
      </c>
      <c r="AD58" s="209">
        <f t="shared" si="47"/>
        <v>1993</v>
      </c>
      <c r="AE58" s="209">
        <f t="shared" si="47"/>
        <v>1994</v>
      </c>
      <c r="AF58" s="209">
        <f t="shared" si="47"/>
        <v>1995</v>
      </c>
      <c r="AG58" s="209">
        <f t="shared" si="47"/>
        <v>1996</v>
      </c>
      <c r="AH58" s="209">
        <f t="shared" si="47"/>
        <v>1997</v>
      </c>
      <c r="AI58" s="209">
        <f t="shared" si="47"/>
        <v>1998</v>
      </c>
      <c r="AJ58" s="209">
        <f t="shared" si="47"/>
        <v>1999</v>
      </c>
      <c r="AK58" s="209">
        <f t="shared" si="47"/>
        <v>2000</v>
      </c>
      <c r="AL58" s="209">
        <f t="shared" si="47"/>
        <v>2001</v>
      </c>
      <c r="AM58" s="209">
        <f t="shared" si="47"/>
        <v>2002</v>
      </c>
      <c r="AN58" s="209">
        <f t="shared" si="47"/>
        <v>2003</v>
      </c>
      <c r="AO58" s="209">
        <f t="shared" si="47"/>
        <v>2004</v>
      </c>
      <c r="AP58" s="209">
        <f t="shared" si="47"/>
        <v>2005</v>
      </c>
      <c r="AQ58" s="209">
        <f t="shared" si="47"/>
        <v>2006</v>
      </c>
      <c r="AR58" s="209">
        <f t="shared" si="47"/>
        <v>2007</v>
      </c>
      <c r="AS58" s="210">
        <v>2008</v>
      </c>
      <c r="AT58" s="210">
        <v>2009</v>
      </c>
      <c r="AU58" s="210">
        <v>2010</v>
      </c>
      <c r="AV58" s="210">
        <v>2011</v>
      </c>
      <c r="AW58" s="210">
        <v>2012</v>
      </c>
      <c r="AX58" s="210">
        <v>2013</v>
      </c>
      <c r="AY58" s="209">
        <f t="shared" si="47"/>
        <v>2014</v>
      </c>
      <c r="AZ58" s="209">
        <f t="shared" si="47"/>
        <v>2015</v>
      </c>
      <c r="BA58" s="209">
        <f t="shared" si="47"/>
        <v>2016</v>
      </c>
      <c r="BB58" s="209">
        <f t="shared" si="47"/>
        <v>2017</v>
      </c>
      <c r="BC58" s="209">
        <f t="shared" si="47"/>
        <v>2018</v>
      </c>
      <c r="BD58" s="209">
        <f t="shared" si="47"/>
        <v>2019</v>
      </c>
      <c r="BE58" s="209">
        <f t="shared" si="47"/>
        <v>2020</v>
      </c>
      <c r="BF58" s="223" t="s">
        <v>25</v>
      </c>
      <c r="BG58" s="39" t="s">
        <v>26</v>
      </c>
    </row>
    <row r="59" spans="1:59" s="5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8" t="s">
        <v>27</v>
      </c>
      <c r="Z59" s="337">
        <f>AA47</f>
        <v>334.53601790551909</v>
      </c>
      <c r="AA59" s="44">
        <f t="shared" ref="AA59:AA67" si="48">AA47/$Z59-1</f>
        <v>0</v>
      </c>
      <c r="AB59" s="44">
        <f t="shared" ref="AB59:AY67" si="49">AB47/$Z59-1</f>
        <v>7.5378556254612761E-3</v>
      </c>
      <c r="AC59" s="44">
        <f t="shared" si="49"/>
        <v>2.7143056916551611E-2</v>
      </c>
      <c r="AD59" s="44">
        <f t="shared" si="49"/>
        <v>-2.3916848299082472E-2</v>
      </c>
      <c r="AE59" s="44">
        <f t="shared" si="49"/>
        <v>9.7921267071422902E-2</v>
      </c>
      <c r="AF59" s="44">
        <f t="shared" si="49"/>
        <v>6.4624095303522866E-2</v>
      </c>
      <c r="AG59" s="44">
        <f t="shared" si="49"/>
        <v>6.7598885582388801E-2</v>
      </c>
      <c r="AH59" s="44">
        <f t="shared" si="49"/>
        <v>5.9554520591746707E-2</v>
      </c>
      <c r="AI59" s="44">
        <f t="shared" si="49"/>
        <v>2.0238899555236722E-2</v>
      </c>
      <c r="AJ59" s="44">
        <f t="shared" si="49"/>
        <v>7.4610336670992927E-2</v>
      </c>
      <c r="AK59" s="44">
        <f t="shared" si="49"/>
        <v>9.7490869070907316E-2</v>
      </c>
      <c r="AL59" s="44">
        <f t="shared" si="49"/>
        <v>6.7120601720342288E-2</v>
      </c>
      <c r="AM59" s="44">
        <f t="shared" si="49"/>
        <v>0.15679589830880403</v>
      </c>
      <c r="AN59" s="44">
        <f t="shared" si="49"/>
        <v>0.19892737903245172</v>
      </c>
      <c r="AO59" s="44">
        <f t="shared" si="49"/>
        <v>0.18780154015361217</v>
      </c>
      <c r="AP59" s="44">
        <f t="shared" si="49"/>
        <v>0.25089249016747761</v>
      </c>
      <c r="AQ59" s="44">
        <f t="shared" si="49"/>
        <v>0.21804650252626057</v>
      </c>
      <c r="AR59" s="44">
        <f t="shared" si="49"/>
        <v>0.40675810329675088</v>
      </c>
      <c r="AS59" s="44">
        <f t="shared" si="49"/>
        <v>0.33118988074632205</v>
      </c>
      <c r="AT59" s="44">
        <f t="shared" si="49"/>
        <v>0.22209646148814577</v>
      </c>
      <c r="AU59" s="44">
        <f t="shared" si="49"/>
        <v>0.29900531719423307</v>
      </c>
      <c r="AV59" s="44">
        <f t="shared" si="49"/>
        <v>0.47182179350265541</v>
      </c>
      <c r="AW59" s="44">
        <f t="shared" si="49"/>
        <v>0.60235622094924013</v>
      </c>
      <c r="AX59" s="44">
        <f t="shared" si="49"/>
        <v>0.60473072891265178</v>
      </c>
      <c r="AY59" s="44">
        <f t="shared" ref="AY59:AZ59" si="50">AY47/$Z59-1</f>
        <v>0.50747888332397628</v>
      </c>
      <c r="AZ59" s="44">
        <f t="shared" si="50"/>
        <v>0.43371147001224419</v>
      </c>
      <c r="BA59" s="52"/>
      <c r="BB59" s="52"/>
      <c r="BC59" s="52"/>
      <c r="BD59" s="52"/>
      <c r="BE59" s="52"/>
      <c r="BF59" s="52"/>
      <c r="BG59" s="52"/>
    </row>
    <row r="60" spans="1:59" s="5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8" t="s">
        <v>28</v>
      </c>
      <c r="Z60" s="337">
        <f t="shared" ref="Z60:Z67" si="51">AA48</f>
        <v>393.93060643059948</v>
      </c>
      <c r="AA60" s="44">
        <f t="shared" si="48"/>
        <v>0</v>
      </c>
      <c r="AB60" s="44">
        <f t="shared" ref="AB60:AP60" si="52">AB48/$Z60-1</f>
        <v>-1.2807021586294765E-2</v>
      </c>
      <c r="AC60" s="44">
        <f t="shared" si="52"/>
        <v>-3.2211573689038819E-2</v>
      </c>
      <c r="AD60" s="44">
        <f t="shared" si="52"/>
        <v>-3.3461586238950569E-2</v>
      </c>
      <c r="AE60" s="44">
        <f t="shared" si="52"/>
        <v>-1.2131692315096698E-2</v>
      </c>
      <c r="AF60" s="44">
        <f t="shared" si="52"/>
        <v>3.3971714706542144E-3</v>
      </c>
      <c r="AG60" s="44">
        <f t="shared" si="52"/>
        <v>1.5624217775364269E-2</v>
      </c>
      <c r="AH60" s="44">
        <f t="shared" si="52"/>
        <v>1.4484693880306931E-2</v>
      </c>
      <c r="AI60" s="44">
        <f t="shared" si="52"/>
        <v>-4.2578182735918735E-2</v>
      </c>
      <c r="AJ60" s="44">
        <f t="shared" si="52"/>
        <v>-2.4211356394898464E-2</v>
      </c>
      <c r="AK60" s="44">
        <f t="shared" si="52"/>
        <v>-1.4297589023107848E-3</v>
      </c>
      <c r="AL60" s="44">
        <f t="shared" si="52"/>
        <v>-1.7892839385274861E-2</v>
      </c>
      <c r="AM60" s="44">
        <f t="shared" si="52"/>
        <v>1.1109044796661971E-2</v>
      </c>
      <c r="AN60" s="44">
        <f t="shared" si="52"/>
        <v>1.2874297748224572E-2</v>
      </c>
      <c r="AO60" s="44">
        <f t="shared" si="52"/>
        <v>2.0556525070120957E-2</v>
      </c>
      <c r="AP60" s="44">
        <f t="shared" si="52"/>
        <v>-1.0986303826547639E-2</v>
      </c>
      <c r="AQ60" s="44">
        <f t="shared" si="49"/>
        <v>1.1147451645394657E-3</v>
      </c>
      <c r="AR60" s="44">
        <f t="shared" si="49"/>
        <v>-3.8699178869296857E-2</v>
      </c>
      <c r="AS60" s="44">
        <f t="shared" si="49"/>
        <v>-0.12265771380412527</v>
      </c>
      <c r="AT60" s="44">
        <f t="shared" si="49"/>
        <v>-0.19269157343033749</v>
      </c>
      <c r="AU60" s="44">
        <f t="shared" si="49"/>
        <v>-0.10559947485410048</v>
      </c>
      <c r="AV60" s="44">
        <f t="shared" si="49"/>
        <v>-0.11569199775094829</v>
      </c>
      <c r="AW60" s="44">
        <f t="shared" si="49"/>
        <v>-0.12199599051045495</v>
      </c>
      <c r="AX60" s="44">
        <f t="shared" si="49"/>
        <v>-9.7158053756456253E-2</v>
      </c>
      <c r="AY60" s="44">
        <f t="shared" ref="AY60:AZ60" si="53">AY48/$Z60-1</f>
        <v>-0.14230144525238431</v>
      </c>
      <c r="AZ60" s="44">
        <f t="shared" si="53"/>
        <v>-0.15625598641065941</v>
      </c>
      <c r="BA60" s="52"/>
      <c r="BB60" s="52"/>
      <c r="BC60" s="52"/>
      <c r="BD60" s="52"/>
      <c r="BE60" s="52"/>
      <c r="BF60" s="52"/>
      <c r="BG60" s="52"/>
    </row>
    <row r="61" spans="1:59" s="5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8" t="s">
        <v>29</v>
      </c>
      <c r="Z61" s="337">
        <f t="shared" si="51"/>
        <v>199.82562056360433</v>
      </c>
      <c r="AA61" s="44">
        <f t="shared" si="48"/>
        <v>0</v>
      </c>
      <c r="AB61" s="44">
        <f t="shared" si="49"/>
        <v>6.220713176064363E-2</v>
      </c>
      <c r="AC61" s="44">
        <f t="shared" si="49"/>
        <v>9.3328882794565748E-2</v>
      </c>
      <c r="AD61" s="44">
        <f t="shared" si="49"/>
        <v>0.11161616355685422</v>
      </c>
      <c r="AE61" s="44">
        <f t="shared" si="49"/>
        <v>0.15698614497594732</v>
      </c>
      <c r="AF61" s="44">
        <f t="shared" si="49"/>
        <v>0.20129799089072242</v>
      </c>
      <c r="AG61" s="44">
        <f t="shared" si="49"/>
        <v>0.23341331841612556</v>
      </c>
      <c r="AH61" s="44">
        <f t="shared" si="49"/>
        <v>0.23985570135089618</v>
      </c>
      <c r="AI61" s="44">
        <f t="shared" si="49"/>
        <v>0.23038285939443659</v>
      </c>
      <c r="AJ61" s="44">
        <f t="shared" si="49"/>
        <v>0.24953744686848922</v>
      </c>
      <c r="AK61" s="44">
        <f t="shared" si="49"/>
        <v>0.24356159582779324</v>
      </c>
      <c r="AL61" s="44">
        <f t="shared" si="49"/>
        <v>0.26365373016048688</v>
      </c>
      <c r="AM61" s="44">
        <f t="shared" si="49"/>
        <v>0.24208319606436191</v>
      </c>
      <c r="AN61" s="44">
        <f t="shared" si="49"/>
        <v>0.22095749675982335</v>
      </c>
      <c r="AO61" s="44">
        <f t="shared" si="49"/>
        <v>0.19174375214080031</v>
      </c>
      <c r="AP61" s="44">
        <f t="shared" si="49"/>
        <v>0.1623774311066648</v>
      </c>
      <c r="AQ61" s="44">
        <f t="shared" si="49"/>
        <v>0.1471305047117426</v>
      </c>
      <c r="AR61" s="44">
        <f t="shared" si="49"/>
        <v>0.13251056392128358</v>
      </c>
      <c r="AS61" s="44">
        <f t="shared" si="49"/>
        <v>9.0003757920913641E-2</v>
      </c>
      <c r="AT61" s="44">
        <f t="shared" si="49"/>
        <v>7.293872753978059E-2</v>
      </c>
      <c r="AU61" s="44">
        <f t="shared" si="49"/>
        <v>7.6580920012888409E-2</v>
      </c>
      <c r="AV61" s="44">
        <f t="shared" si="49"/>
        <v>6.2707413469205164E-2</v>
      </c>
      <c r="AW61" s="44">
        <f t="shared" si="49"/>
        <v>8.6792654126709889E-2</v>
      </c>
      <c r="AX61" s="44">
        <f t="shared" si="49"/>
        <v>7.8623435464447722E-2</v>
      </c>
      <c r="AY61" s="44">
        <f t="shared" ref="AY61:AZ61" si="54">AY49/$Z61-1</f>
        <v>5.7817161350769197E-2</v>
      </c>
      <c r="AZ61" s="44">
        <f t="shared" si="54"/>
        <v>3.9122279472642685E-2</v>
      </c>
      <c r="BA61" s="52"/>
      <c r="BB61" s="52"/>
      <c r="BC61" s="52"/>
      <c r="BD61" s="52"/>
      <c r="BE61" s="52"/>
      <c r="BF61" s="52"/>
      <c r="BG61" s="52"/>
    </row>
    <row r="62" spans="1:59" s="5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8" t="s">
        <v>45</v>
      </c>
      <c r="Z62" s="337">
        <f t="shared" si="51"/>
        <v>80.185517418788606</v>
      </c>
      <c r="AA62" s="44">
        <f t="shared" si="48"/>
        <v>0</v>
      </c>
      <c r="AB62" s="44">
        <f t="shared" si="49"/>
        <v>-4.1245226505971289E-2</v>
      </c>
      <c r="AC62" s="44">
        <f t="shared" si="49"/>
        <v>-4.3023422883768148E-2</v>
      </c>
      <c r="AD62" s="44">
        <f t="shared" si="49"/>
        <v>1.6927994536292346E-2</v>
      </c>
      <c r="AE62" s="44">
        <f t="shared" si="49"/>
        <v>3.4556843185995723E-2</v>
      </c>
      <c r="AF62" s="44">
        <f t="shared" si="49"/>
        <v>8.333192189354377E-2</v>
      </c>
      <c r="AG62" s="44">
        <f t="shared" si="49"/>
        <v>7.9072207384702997E-2</v>
      </c>
      <c r="AH62" s="44">
        <f t="shared" si="49"/>
        <v>0.10131847026728313</v>
      </c>
      <c r="AI62" s="44">
        <f t="shared" si="49"/>
        <v>0.2119197898142231</v>
      </c>
      <c r="AJ62" s="44">
        <f t="shared" si="49"/>
        <v>0.25560659410780073</v>
      </c>
      <c r="AK62" s="44">
        <f t="shared" si="49"/>
        <v>0.2725549028006673</v>
      </c>
      <c r="AL62" s="44">
        <f t="shared" si="49"/>
        <v>0.28453962769121754</v>
      </c>
      <c r="AM62" s="44">
        <f t="shared" si="49"/>
        <v>0.28252325594865169</v>
      </c>
      <c r="AN62" s="44">
        <f t="shared" si="49"/>
        <v>0.2522525141549572</v>
      </c>
      <c r="AO62" s="44">
        <f t="shared" si="49"/>
        <v>0.34367341011301278</v>
      </c>
      <c r="AP62" s="44">
        <f t="shared" si="49"/>
        <v>0.36011166779100767</v>
      </c>
      <c r="AQ62" s="44">
        <f t="shared" si="49"/>
        <v>0.28907286270631283</v>
      </c>
      <c r="AR62" s="44">
        <f t="shared" si="49"/>
        <v>0.17782680225500935</v>
      </c>
      <c r="AS62" s="44">
        <f t="shared" si="49"/>
        <v>4.2550517606699145E-2</v>
      </c>
      <c r="AT62" s="44">
        <f t="shared" si="49"/>
        <v>0.11145715855039939</v>
      </c>
      <c r="AU62" s="44">
        <f t="shared" si="49"/>
        <v>-7.9001593083454891E-2</v>
      </c>
      <c r="AV62" s="44">
        <f t="shared" si="49"/>
        <v>-6.9624115846357193E-2</v>
      </c>
      <c r="AW62" s="44">
        <f t="shared" si="49"/>
        <v>-0.23153733483335326</v>
      </c>
      <c r="AX62" s="44">
        <f t="shared" si="49"/>
        <v>-0.13523245752752489</v>
      </c>
      <c r="AY62" s="44">
        <f t="shared" ref="AY62:AZ62" si="55">AY50/$Z62-1</f>
        <v>1.3157402722655753E-2</v>
      </c>
      <c r="AZ62" s="44">
        <f t="shared" si="55"/>
        <v>-5.7546310252934108E-2</v>
      </c>
      <c r="BA62" s="52"/>
      <c r="BB62" s="52"/>
      <c r="BC62" s="52"/>
      <c r="BD62" s="52"/>
      <c r="BE62" s="52"/>
      <c r="BF62" s="52"/>
      <c r="BG62" s="52"/>
    </row>
    <row r="63" spans="1:59" s="5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8" t="s">
        <v>37</v>
      </c>
      <c r="Z63" s="337">
        <f t="shared" si="51"/>
        <v>58.366144410396345</v>
      </c>
      <c r="AA63" s="44">
        <f t="shared" si="48"/>
        <v>0</v>
      </c>
      <c r="AB63" s="44">
        <f t="shared" si="49"/>
        <v>1.0236790785474348E-2</v>
      </c>
      <c r="AC63" s="44">
        <f t="shared" si="49"/>
        <v>6.9076753257832912E-2</v>
      </c>
      <c r="AD63" s="44">
        <f t="shared" si="49"/>
        <v>0.14574653233416801</v>
      </c>
      <c r="AE63" s="44">
        <f t="shared" si="49"/>
        <v>8.9546913308196308E-2</v>
      </c>
      <c r="AF63" s="44">
        <f t="shared" si="49"/>
        <v>0.17036912213042199</v>
      </c>
      <c r="AG63" s="44">
        <f t="shared" si="49"/>
        <v>0.16754252401269909</v>
      </c>
      <c r="AH63" s="44">
        <f t="shared" si="49"/>
        <v>0.14810668255767445</v>
      </c>
      <c r="AI63" s="44">
        <f t="shared" si="49"/>
        <v>0.14121446514479064</v>
      </c>
      <c r="AJ63" s="44">
        <f t="shared" si="49"/>
        <v>0.174927408756689</v>
      </c>
      <c r="AK63" s="44">
        <f t="shared" si="49"/>
        <v>0.21709801072031421</v>
      </c>
      <c r="AL63" s="44">
        <f t="shared" si="49"/>
        <v>0.15844433616197762</v>
      </c>
      <c r="AM63" s="44">
        <f t="shared" si="49"/>
        <v>0.20226659338683328</v>
      </c>
      <c r="AN63" s="44">
        <f t="shared" si="49"/>
        <v>0.15052359223360745</v>
      </c>
      <c r="AO63" s="44">
        <f t="shared" si="49"/>
        <v>0.13663772060844526</v>
      </c>
      <c r="AP63" s="44">
        <f t="shared" si="49"/>
        <v>0.19270821639471691</v>
      </c>
      <c r="AQ63" s="44">
        <f t="shared" si="49"/>
        <v>0.12186832815710291</v>
      </c>
      <c r="AR63" s="44">
        <f t="shared" si="49"/>
        <v>0.10600704855911247</v>
      </c>
      <c r="AS63" s="44">
        <f t="shared" si="49"/>
        <v>4.3369076898941428E-2</v>
      </c>
      <c r="AT63" s="44">
        <f t="shared" si="49"/>
        <v>2.1334575427027547E-2</v>
      </c>
      <c r="AU63" s="44">
        <f t="shared" si="49"/>
        <v>7.7394109157055135E-2</v>
      </c>
      <c r="AV63" s="44">
        <f t="shared" si="49"/>
        <v>3.9474725110661968E-2</v>
      </c>
      <c r="AW63" s="44">
        <f t="shared" si="49"/>
        <v>2.8657429122002087E-2</v>
      </c>
      <c r="AX63" s="44">
        <f t="shared" si="49"/>
        <v>-1.2097736331531661E-2</v>
      </c>
      <c r="AY63" s="44">
        <f t="shared" ref="AY63:AZ63" si="56">AY51/$Z63-1</f>
        <v>-4.9084453559794738E-2</v>
      </c>
      <c r="AZ63" s="44">
        <f t="shared" si="56"/>
        <v>-8.8535958528924374E-2</v>
      </c>
      <c r="BA63" s="52"/>
      <c r="BB63" s="52"/>
      <c r="BC63" s="52"/>
      <c r="BD63" s="52"/>
      <c r="BE63" s="52"/>
      <c r="BF63" s="52"/>
      <c r="BG63" s="52"/>
    </row>
    <row r="64" spans="1:59" s="5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8" t="s">
        <v>130</v>
      </c>
      <c r="Z64" s="337">
        <f t="shared" si="51"/>
        <v>63.98692581356984</v>
      </c>
      <c r="AA64" s="44">
        <f t="shared" si="48"/>
        <v>0</v>
      </c>
      <c r="AB64" s="44">
        <f>AB52/$Z64-1</f>
        <v>1.7289463181539677E-2</v>
      </c>
      <c r="AC64" s="44">
        <f t="shared" si="49"/>
        <v>1.6352540439025898E-2</v>
      </c>
      <c r="AD64" s="44">
        <f t="shared" si="49"/>
        <v>-4.0798733614947347E-3</v>
      </c>
      <c r="AE64" s="44">
        <f t="shared" si="49"/>
        <v>1.8750668977323803E-2</v>
      </c>
      <c r="AF64" s="44">
        <f t="shared" si="49"/>
        <v>2.2943412928287943E-2</v>
      </c>
      <c r="AG64" s="44">
        <f t="shared" si="49"/>
        <v>2.9904401655190815E-2</v>
      </c>
      <c r="AH64" s="44">
        <f t="shared" si="49"/>
        <v>-1.2084078028859913E-2</v>
      </c>
      <c r="AI64" s="44">
        <f t="shared" si="49"/>
        <v>-0.10459243692481368</v>
      </c>
      <c r="AJ64" s="44">
        <f t="shared" si="49"/>
        <v>-0.10224744895148519</v>
      </c>
      <c r="AK64" s="44">
        <f t="shared" si="49"/>
        <v>-9.4804191085446465E-2</v>
      </c>
      <c r="AL64" s="44">
        <f t="shared" si="49"/>
        <v>-0.11677756463481037</v>
      </c>
      <c r="AM64" s="44">
        <f t="shared" si="49"/>
        <v>-0.15969810153900199</v>
      </c>
      <c r="AN64" s="44">
        <f t="shared" si="49"/>
        <v>-0.17164047655445724</v>
      </c>
      <c r="AO64" s="44">
        <f t="shared" si="49"/>
        <v>-0.17370981140766284</v>
      </c>
      <c r="AP64" s="44">
        <f t="shared" si="49"/>
        <v>-0.15673299376530747</v>
      </c>
      <c r="AQ64" s="44">
        <f t="shared" si="49"/>
        <v>-0.15473053560256111</v>
      </c>
      <c r="AR64" s="44">
        <f t="shared" si="49"/>
        <v>-0.16701629713917221</v>
      </c>
      <c r="AS64" s="44">
        <f t="shared" si="49"/>
        <v>-0.23151494664708405</v>
      </c>
      <c r="AT64" s="44">
        <f t="shared" si="49"/>
        <v>-0.31991267822184877</v>
      </c>
      <c r="AU64" s="44">
        <f t="shared" si="49"/>
        <v>-0.30162722619909799</v>
      </c>
      <c r="AV64" s="44">
        <f t="shared" si="49"/>
        <v>-0.30380747246122097</v>
      </c>
      <c r="AW64" s="44">
        <f t="shared" si="49"/>
        <v>-0.30087861072673594</v>
      </c>
      <c r="AX64" s="44">
        <f t="shared" si="49"/>
        <v>-0.27501627290041675</v>
      </c>
      <c r="AY64" s="44">
        <f t="shared" si="49"/>
        <v>-0.28175456770534679</v>
      </c>
      <c r="AZ64" s="44">
        <f t="shared" ref="AZ64" si="57">AZ52/$Z64-1</f>
        <v>-0.30122376882562918</v>
      </c>
      <c r="BA64" s="52"/>
      <c r="BB64" s="52"/>
      <c r="BC64" s="52"/>
      <c r="BD64" s="52"/>
      <c r="BE64" s="52"/>
      <c r="BF64" s="52"/>
      <c r="BG64" s="52"/>
    </row>
    <row r="65" spans="1:59" s="53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8" t="s">
        <v>38</v>
      </c>
      <c r="Z65" s="337">
        <f t="shared" si="51"/>
        <v>23.975835290705366</v>
      </c>
      <c r="AA65" s="44">
        <f t="shared" si="48"/>
        <v>0</v>
      </c>
      <c r="AB65" s="44">
        <f t="shared" si="49"/>
        <v>7.8301062706216396E-3</v>
      </c>
      <c r="AC65" s="44">
        <f t="shared" si="49"/>
        <v>8.3059907822191636E-2</v>
      </c>
      <c r="AD65" s="44">
        <f t="shared" si="49"/>
        <v>4.2237260018530787E-2</v>
      </c>
      <c r="AE65" s="44">
        <f t="shared" si="49"/>
        <v>0.19146365904512863</v>
      </c>
      <c r="AF65" s="44">
        <f t="shared" si="49"/>
        <v>0.21400436341360485</v>
      </c>
      <c r="AG65" s="44">
        <f t="shared" si="49"/>
        <v>0.23525145558928129</v>
      </c>
      <c r="AH65" s="44">
        <f t="shared" si="49"/>
        <v>0.30035919348222673</v>
      </c>
      <c r="AI65" s="44">
        <f t="shared" si="49"/>
        <v>0.31015526568858953</v>
      </c>
      <c r="AJ65" s="44">
        <f t="shared" si="49"/>
        <v>0.3067473953827633</v>
      </c>
      <c r="AK65" s="44">
        <f t="shared" si="49"/>
        <v>0.36875305589437679</v>
      </c>
      <c r="AL65" s="44">
        <f t="shared" si="49"/>
        <v>0.35272415269337221</v>
      </c>
      <c r="AM65" s="44">
        <f t="shared" si="49"/>
        <v>0.36366669610292734</v>
      </c>
      <c r="AN65" s="44">
        <f t="shared" si="49"/>
        <v>0.39473930635808641</v>
      </c>
      <c r="AO65" s="44">
        <f t="shared" si="49"/>
        <v>0.3606169299583426</v>
      </c>
      <c r="AP65" s="44">
        <f t="shared" si="49"/>
        <v>0.31767335836740718</v>
      </c>
      <c r="AQ65" s="44">
        <f t="shared" si="49"/>
        <v>0.24296101912033374</v>
      </c>
      <c r="AR65" s="44">
        <f t="shared" si="49"/>
        <v>0.26667390301966232</v>
      </c>
      <c r="AS65" s="44">
        <f t="shared" si="49"/>
        <v>0.32189458119705039</v>
      </c>
      <c r="AT65" s="44">
        <f t="shared" si="49"/>
        <v>0.16380440547085251</v>
      </c>
      <c r="AU65" s="44">
        <f t="shared" si="49"/>
        <v>0.1826778306677046</v>
      </c>
      <c r="AV65" s="44">
        <f t="shared" si="49"/>
        <v>0.15820047055220154</v>
      </c>
      <c r="AW65" s="44">
        <f t="shared" si="49"/>
        <v>0.2305838144409289</v>
      </c>
      <c r="AX65" s="44">
        <f t="shared" si="49"/>
        <v>0.20623869196739308</v>
      </c>
      <c r="AY65" s="44">
        <f t="shared" ref="AY65:AZ65" si="58">AY53/$Z65-1</f>
        <v>0.20668507143746639</v>
      </c>
      <c r="AZ65" s="44">
        <f t="shared" si="58"/>
        <v>0.21000240395010916</v>
      </c>
      <c r="BA65" s="52"/>
      <c r="BB65" s="52"/>
      <c r="BC65" s="52"/>
      <c r="BD65" s="52"/>
      <c r="BE65" s="52"/>
      <c r="BF65" s="52"/>
      <c r="BG65" s="52"/>
    </row>
    <row r="66" spans="1:59" s="53" customFormat="1" ht="15" thickBo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9" t="s">
        <v>157</v>
      </c>
      <c r="Z66" s="338">
        <f t="shared" si="51"/>
        <v>1.1898195894962347</v>
      </c>
      <c r="AA66" s="45">
        <f>AA54/$Z66-1</f>
        <v>0</v>
      </c>
      <c r="AB66" s="45">
        <f t="shared" si="49"/>
        <v>-8.9966415884046302E-3</v>
      </c>
      <c r="AC66" s="45">
        <f t="shared" si="49"/>
        <v>-2.9406947021724084E-2</v>
      </c>
      <c r="AD66" s="45">
        <f t="shared" si="49"/>
        <v>-1.3228036625424933E-2</v>
      </c>
      <c r="AE66" s="45">
        <f t="shared" si="49"/>
        <v>-0.16279237496176169</v>
      </c>
      <c r="AF66" s="45">
        <f t="shared" si="49"/>
        <v>7.8797571906360275E-2</v>
      </c>
      <c r="AG66" s="45">
        <f t="shared" si="49"/>
        <v>0.15666154993655756</v>
      </c>
      <c r="AH66" s="45">
        <f t="shared" si="49"/>
        <v>0.2592379976266812</v>
      </c>
      <c r="AI66" s="45">
        <f t="shared" si="49"/>
        <v>0.21114750295676887</v>
      </c>
      <c r="AJ66" s="45">
        <f t="shared" si="49"/>
        <v>0.23910427639284393</v>
      </c>
      <c r="AK66" s="45">
        <f t="shared" si="49"/>
        <v>0.23744547636578694</v>
      </c>
      <c r="AL66" s="45">
        <f t="shared" si="49"/>
        <v>0.21186512473084385</v>
      </c>
      <c r="AM66" s="45">
        <f t="shared" si="49"/>
        <v>0.20226669885216708</v>
      </c>
      <c r="AN66" s="45">
        <f>AN54/$Z66-1</f>
        <v>0.17415915927330117</v>
      </c>
      <c r="AO66" s="45">
        <f t="shared" si="49"/>
        <v>0.11549340528928131</v>
      </c>
      <c r="AP66" s="45">
        <f t="shared" si="49"/>
        <v>0.15344501320785242</v>
      </c>
      <c r="AQ66" s="45">
        <f t="shared" si="49"/>
        <v>0.15440580513227453</v>
      </c>
      <c r="AR66" s="45">
        <f t="shared" si="49"/>
        <v>0.28835912299516586</v>
      </c>
      <c r="AS66" s="45">
        <f t="shared" si="49"/>
        <v>0.16625807731977171</v>
      </c>
      <c r="AT66" s="45">
        <f t="shared" si="49"/>
        <v>5.4153426019062145E-2</v>
      </c>
      <c r="AU66" s="45">
        <f t="shared" si="49"/>
        <v>2.241439772192888E-2</v>
      </c>
      <c r="AV66" s="45">
        <f t="shared" si="49"/>
        <v>-2.0930101813313451E-3</v>
      </c>
      <c r="AW66" s="45">
        <f t="shared" si="49"/>
        <v>7.4020322988004317E-2</v>
      </c>
      <c r="AX66" s="45">
        <f t="shared" si="49"/>
        <v>7.8108007401658686E-2</v>
      </c>
      <c r="AY66" s="45">
        <f t="shared" ref="AY66:AZ66" si="59">AY54/$Z66-1</f>
        <v>5.9166279278965117E-2</v>
      </c>
      <c r="AZ66" s="45">
        <f t="shared" si="59"/>
        <v>5.8840652641094282E-2</v>
      </c>
      <c r="BA66" s="54"/>
      <c r="BB66" s="54"/>
      <c r="BC66" s="54"/>
      <c r="BD66" s="54"/>
      <c r="BE66" s="54"/>
      <c r="BF66" s="54"/>
      <c r="BG66" s="54"/>
    </row>
    <row r="67" spans="1:59" s="53" customFormat="1" ht="15" thickTop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0" t="s">
        <v>36</v>
      </c>
      <c r="Z67" s="339">
        <f t="shared" si="51"/>
        <v>1155.9964874226791</v>
      </c>
      <c r="AA67" s="46">
        <f t="shared" si="48"/>
        <v>0</v>
      </c>
      <c r="AB67" s="46">
        <f t="shared" si="49"/>
        <v>7.3362903442233396E-3</v>
      </c>
      <c r="AC67" s="46">
        <f t="shared" si="49"/>
        <v>1.6111974708669097E-2</v>
      </c>
      <c r="AD67" s="46">
        <f t="shared" si="49"/>
        <v>1.013938912232093E-2</v>
      </c>
      <c r="AE67" s="46">
        <f t="shared" si="49"/>
        <v>6.3099734439777677E-2</v>
      </c>
      <c r="AF67" s="46">
        <f t="shared" si="49"/>
        <v>7.4827564784519129E-2</v>
      </c>
      <c r="AG67" s="46">
        <f t="shared" si="49"/>
        <v>8.5874463060716666E-2</v>
      </c>
      <c r="AH67" s="46">
        <f t="shared" si="49"/>
        <v>8.3965382087916485E-2</v>
      </c>
      <c r="AI67" s="46">
        <f t="shared" si="49"/>
        <v>5.3861877957332771E-2</v>
      </c>
      <c r="AJ67" s="46">
        <f t="shared" si="49"/>
        <v>8.3986870463625296E-2</v>
      </c>
      <c r="AK67" s="46">
        <f t="shared" si="49"/>
        <v>0.10233976527446176</v>
      </c>
      <c r="AL67" s="46">
        <f t="shared" si="49"/>
        <v>8.7708687242829431E-2</v>
      </c>
      <c r="AM67" s="46">
        <f t="shared" si="49"/>
        <v>0.11972836626809302</v>
      </c>
      <c r="AN67" s="46">
        <f t="shared" si="49"/>
        <v>0.12411290159021671</v>
      </c>
      <c r="AO67" s="46">
        <f t="shared" si="49"/>
        <v>0.1232188318555254</v>
      </c>
      <c r="AP67" s="46">
        <f t="shared" si="49"/>
        <v>0.12971101155933584</v>
      </c>
      <c r="AQ67" s="46">
        <f t="shared" si="49"/>
        <v>0.11175172706753234</v>
      </c>
      <c r="AR67" s="46">
        <f t="shared" si="49"/>
        <v>0.14170092636492848</v>
      </c>
      <c r="AS67" s="46">
        <f t="shared" si="49"/>
        <v>6.8777175255324785E-2</v>
      </c>
      <c r="AT67" s="46">
        <f t="shared" si="49"/>
        <v>5.7709537105741227E-3</v>
      </c>
      <c r="AU67" s="46">
        <f t="shared" si="49"/>
        <v>4.932605705983284E-2</v>
      </c>
      <c r="AV67" s="46">
        <f t="shared" si="49"/>
        <v>9.1582671538610549E-2</v>
      </c>
      <c r="AW67" s="46">
        <f t="shared" si="49"/>
        <v>0.12133790213396223</v>
      </c>
      <c r="AX67" s="46">
        <f t="shared" si="49"/>
        <v>0.13463025890295777</v>
      </c>
      <c r="AY67" s="46">
        <f t="shared" ref="AY67:AZ67" si="60">AY55/$Z67-1</f>
        <v>9.5548576634095328E-2</v>
      </c>
      <c r="AZ67" s="46">
        <f t="shared" si="60"/>
        <v>5.8308527556222955E-2</v>
      </c>
      <c r="BA67" s="55"/>
      <c r="BB67" s="55"/>
      <c r="BC67" s="55"/>
      <c r="BD67" s="55"/>
      <c r="BE67" s="55"/>
      <c r="BF67" s="55"/>
      <c r="BG67" s="55"/>
    </row>
    <row r="69" spans="1:59">
      <c r="Y69" s="278" t="s">
        <v>126</v>
      </c>
    </row>
    <row r="70" spans="1:59">
      <c r="Y70" s="221" t="s">
        <v>24</v>
      </c>
      <c r="Z70" s="210">
        <v>2005</v>
      </c>
      <c r="AA70" s="209">
        <v>1990</v>
      </c>
      <c r="AB70" s="209">
        <f t="shared" ref="AB70:AR70" si="61">AA70+1</f>
        <v>1991</v>
      </c>
      <c r="AC70" s="209">
        <f t="shared" si="61"/>
        <v>1992</v>
      </c>
      <c r="AD70" s="209">
        <f t="shared" si="61"/>
        <v>1993</v>
      </c>
      <c r="AE70" s="209">
        <f t="shared" si="61"/>
        <v>1994</v>
      </c>
      <c r="AF70" s="209">
        <f t="shared" si="61"/>
        <v>1995</v>
      </c>
      <c r="AG70" s="209">
        <f t="shared" si="61"/>
        <v>1996</v>
      </c>
      <c r="AH70" s="209">
        <f t="shared" si="61"/>
        <v>1997</v>
      </c>
      <c r="AI70" s="209">
        <f t="shared" si="61"/>
        <v>1998</v>
      </c>
      <c r="AJ70" s="209">
        <f t="shared" si="61"/>
        <v>1999</v>
      </c>
      <c r="AK70" s="209">
        <f t="shared" si="61"/>
        <v>2000</v>
      </c>
      <c r="AL70" s="209">
        <f t="shared" si="61"/>
        <v>2001</v>
      </c>
      <c r="AM70" s="209">
        <f t="shared" si="61"/>
        <v>2002</v>
      </c>
      <c r="AN70" s="209">
        <f t="shared" si="61"/>
        <v>2003</v>
      </c>
      <c r="AO70" s="209">
        <f t="shared" si="61"/>
        <v>2004</v>
      </c>
      <c r="AP70" s="209">
        <f t="shared" si="61"/>
        <v>2005</v>
      </c>
      <c r="AQ70" s="209">
        <f t="shared" si="61"/>
        <v>2006</v>
      </c>
      <c r="AR70" s="209">
        <f t="shared" si="61"/>
        <v>2007</v>
      </c>
      <c r="AS70" s="210">
        <v>2008</v>
      </c>
      <c r="AT70" s="210">
        <v>2009</v>
      </c>
      <c r="AU70" s="210">
        <v>2010</v>
      </c>
      <c r="AV70" s="210">
        <v>2011</v>
      </c>
      <c r="AW70" s="210">
        <v>2012</v>
      </c>
      <c r="AX70" s="210">
        <v>2013</v>
      </c>
      <c r="AY70" s="209">
        <f t="shared" ref="AY70:BE70" si="62">AX70+1</f>
        <v>2014</v>
      </c>
      <c r="AZ70" s="209">
        <f t="shared" si="62"/>
        <v>2015</v>
      </c>
      <c r="BA70" s="209">
        <f t="shared" si="62"/>
        <v>2016</v>
      </c>
      <c r="BB70" s="209">
        <f t="shared" si="62"/>
        <v>2017</v>
      </c>
      <c r="BC70" s="209">
        <f t="shared" si="62"/>
        <v>2018</v>
      </c>
      <c r="BD70" s="209">
        <f t="shared" si="62"/>
        <v>2019</v>
      </c>
      <c r="BE70" s="209">
        <f t="shared" si="62"/>
        <v>2020</v>
      </c>
      <c r="BF70" s="223" t="s">
        <v>25</v>
      </c>
      <c r="BG70" s="39" t="s">
        <v>26</v>
      </c>
    </row>
    <row r="71" spans="1:59" s="53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8" t="s">
        <v>27</v>
      </c>
      <c r="Z71" s="337">
        <f>$AP$47</f>
        <v>418.46859248854662</v>
      </c>
      <c r="AA71" s="340"/>
      <c r="AB71" s="340"/>
      <c r="AC71" s="340"/>
      <c r="AD71" s="340"/>
      <c r="AE71" s="340"/>
      <c r="AF71" s="340"/>
      <c r="AG71" s="340"/>
      <c r="AH71" s="340"/>
      <c r="AI71" s="340"/>
      <c r="AJ71" s="340"/>
      <c r="AK71" s="340"/>
      <c r="AL71" s="340"/>
      <c r="AM71" s="340"/>
      <c r="AN71" s="340"/>
      <c r="AO71" s="340"/>
      <c r="AP71" s="44">
        <f t="shared" ref="AP71:AX71" si="63">AP47/$Z71-1</f>
        <v>0</v>
      </c>
      <c r="AQ71" s="44">
        <f t="shared" si="63"/>
        <v>-2.6258042077476507E-2</v>
      </c>
      <c r="AR71" s="44">
        <f t="shared" si="63"/>
        <v>0.1246035245670114</v>
      </c>
      <c r="AS71" s="44">
        <f t="shared" si="63"/>
        <v>6.4192079823018E-2</v>
      </c>
      <c r="AT71" s="44">
        <f t="shared" si="63"/>
        <v>-2.3020386568534112E-2</v>
      </c>
      <c r="AU71" s="44">
        <f t="shared" si="63"/>
        <v>3.8462799485121213E-2</v>
      </c>
      <c r="AV71" s="44">
        <f t="shared" si="63"/>
        <v>0.17661733927717349</v>
      </c>
      <c r="AW71" s="44">
        <f t="shared" si="63"/>
        <v>0.28097037398850033</v>
      </c>
      <c r="AX71" s="44">
        <f t="shared" si="63"/>
        <v>0.28286862502292287</v>
      </c>
      <c r="AY71" s="44">
        <f t="shared" ref="AY71:AZ71" si="64">AY47/$Z71-1</f>
        <v>0.2051226585604855</v>
      </c>
      <c r="AZ71" s="44">
        <f t="shared" si="64"/>
        <v>0.14615083333044043</v>
      </c>
      <c r="BA71" s="52"/>
      <c r="BB71" s="52"/>
      <c r="BC71" s="52"/>
      <c r="BD71" s="52"/>
      <c r="BE71" s="52"/>
      <c r="BF71" s="52"/>
      <c r="BG71" s="52"/>
    </row>
    <row r="72" spans="1:59" s="53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8" t="s">
        <v>28</v>
      </c>
      <c r="Z72" s="337">
        <f>$AP$48</f>
        <v>389.60276510177675</v>
      </c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  <c r="AM72" s="340"/>
      <c r="AN72" s="340"/>
      <c r="AO72" s="340"/>
      <c r="AP72" s="44">
        <f t="shared" ref="AP72:AX72" si="65">AP48/$Z72-1</f>
        <v>0</v>
      </c>
      <c r="AQ72" s="44">
        <f t="shared" si="65"/>
        <v>1.2235471599540748E-2</v>
      </c>
      <c r="AR72" s="44">
        <f t="shared" si="65"/>
        <v>-2.8020719177066833E-2</v>
      </c>
      <c r="AS72" s="44">
        <f t="shared" si="65"/>
        <v>-0.11291189435458815</v>
      </c>
      <c r="AT72" s="44">
        <f t="shared" si="65"/>
        <v>-0.18372371414755673</v>
      </c>
      <c r="AU72" s="44">
        <f t="shared" si="65"/>
        <v>-9.5664166627435265E-2</v>
      </c>
      <c r="AV72" s="44">
        <f t="shared" si="65"/>
        <v>-0.10586880073502791</v>
      </c>
      <c r="AW72" s="44">
        <f t="shared" si="65"/>
        <v>-0.11224282041129452</v>
      </c>
      <c r="AX72" s="44">
        <f t="shared" si="65"/>
        <v>-8.7128975324923918E-2</v>
      </c>
      <c r="AY72" s="44">
        <f t="shared" ref="AY72:AZ72" si="66">AY48/$Z72-1</f>
        <v>-0.13277383511866625</v>
      </c>
      <c r="AZ72" s="44">
        <f t="shared" si="66"/>
        <v>-0.14688338811299373</v>
      </c>
      <c r="BA72" s="52"/>
      <c r="BB72" s="52"/>
      <c r="BC72" s="52"/>
      <c r="BD72" s="52"/>
      <c r="BE72" s="52"/>
      <c r="BF72" s="52"/>
      <c r="BG72" s="52"/>
    </row>
    <row r="73" spans="1:59" s="53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8" t="s">
        <v>29</v>
      </c>
      <c r="Z73" s="337">
        <f>$AP$49</f>
        <v>232.27279150001752</v>
      </c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44">
        <f t="shared" ref="AP73:AX73" si="67">AP49/$Z73-1</f>
        <v>0</v>
      </c>
      <c r="AQ73" s="44">
        <f t="shared" si="67"/>
        <v>-1.3117018609356434E-2</v>
      </c>
      <c r="AR73" s="44">
        <f t="shared" si="67"/>
        <v>-2.569463789136528E-2</v>
      </c>
      <c r="AS73" s="44">
        <f t="shared" si="67"/>
        <v>-6.2263487959196118E-2</v>
      </c>
      <c r="AT73" s="44">
        <f t="shared" si="67"/>
        <v>-7.694463190130274E-2</v>
      </c>
      <c r="AU73" s="44">
        <f t="shared" si="67"/>
        <v>-7.3811232735387811E-2</v>
      </c>
      <c r="AV73" s="44">
        <f t="shared" si="67"/>
        <v>-8.5746690334968623E-2</v>
      </c>
      <c r="AW73" s="44">
        <f t="shared" si="67"/>
        <v>-6.5026019051310002E-2</v>
      </c>
      <c r="AX73" s="44">
        <f t="shared" si="67"/>
        <v>-7.2054044926248562E-2</v>
      </c>
      <c r="AY73" s="44">
        <f t="shared" ref="AY73:AZ73" si="68">AY49/$Z73-1</f>
        <v>-8.995380240336126E-2</v>
      </c>
      <c r="AZ73" s="44">
        <f t="shared" si="68"/>
        <v>-0.10603711697729246</v>
      </c>
      <c r="BA73" s="52"/>
      <c r="BB73" s="52"/>
      <c r="BC73" s="52"/>
      <c r="BD73" s="52"/>
      <c r="BE73" s="52"/>
      <c r="BF73" s="52"/>
      <c r="BG73" s="52"/>
    </row>
    <row r="74" spans="1:59" s="53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8" t="s">
        <v>45</v>
      </c>
      <c r="Z74" s="337">
        <f>$AP$50</f>
        <v>109.06125782915348</v>
      </c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44">
        <f t="shared" ref="AP74:AX74" si="69">AP50/$Z74-1</f>
        <v>0</v>
      </c>
      <c r="AQ74" s="44">
        <f t="shared" si="69"/>
        <v>-5.2230126957201084E-2</v>
      </c>
      <c r="AR74" s="44">
        <f t="shared" si="69"/>
        <v>-0.13402198499778473</v>
      </c>
      <c r="AS74" s="44">
        <f t="shared" si="69"/>
        <v>-0.23348167485399762</v>
      </c>
      <c r="AT74" s="44">
        <f t="shared" si="69"/>
        <v>-0.18281918693077204</v>
      </c>
      <c r="AU74" s="44">
        <f t="shared" si="69"/>
        <v>-0.32285088884476509</v>
      </c>
      <c r="AV74" s="44">
        <f t="shared" si="69"/>
        <v>-0.31595625110349201</v>
      </c>
      <c r="AW74" s="44">
        <f t="shared" si="69"/>
        <v>-0.43500031404426764</v>
      </c>
      <c r="AX74" s="44">
        <f t="shared" si="69"/>
        <v>-0.36419371809598089</v>
      </c>
      <c r="AY74" s="44">
        <f t="shared" ref="AY74:AZ74" si="70">AY50/$Z74-1</f>
        <v>-0.25509248489269221</v>
      </c>
      <c r="AZ74" s="44">
        <f t="shared" si="70"/>
        <v>-0.30707624082239582</v>
      </c>
      <c r="BA74" s="52"/>
      <c r="BB74" s="52"/>
      <c r="BC74" s="52"/>
      <c r="BD74" s="52"/>
      <c r="BE74" s="52"/>
      <c r="BF74" s="52"/>
      <c r="BG74" s="52"/>
    </row>
    <row r="75" spans="1:59" s="53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8" t="s">
        <v>37</v>
      </c>
      <c r="Z75" s="337">
        <f>$AP$51</f>
        <v>69.6137799975603</v>
      </c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44">
        <f t="shared" ref="AP75:AX75" si="71">AP51/$Z75-1</f>
        <v>0</v>
      </c>
      <c r="AQ75" s="44">
        <f t="shared" si="71"/>
        <v>-5.9394147926428165E-2</v>
      </c>
      <c r="AR75" s="44">
        <f t="shared" si="71"/>
        <v>-7.2692689329903581E-2</v>
      </c>
      <c r="AS75" s="44">
        <f t="shared" si="71"/>
        <v>-0.12521012049970903</v>
      </c>
      <c r="AT75" s="44">
        <f t="shared" si="71"/>
        <v>-0.14368446415646607</v>
      </c>
      <c r="AU75" s="44">
        <f t="shared" si="71"/>
        <v>-9.6682579739602814E-2</v>
      </c>
      <c r="AV75" s="44">
        <f t="shared" si="71"/>
        <v>-0.12847525419691042</v>
      </c>
      <c r="AW75" s="44">
        <f>AW51/$Z75-1</f>
        <v>-0.13754477836046319</v>
      </c>
      <c r="AX75" s="44">
        <f t="shared" si="71"/>
        <v>-0.17171505143590771</v>
      </c>
      <c r="AY75" s="44">
        <f t="shared" ref="AY75:AZ75" si="72">AY51/$Z75-1</f>
        <v>-0.20272575189042918</v>
      </c>
      <c r="AZ75" s="44">
        <f t="shared" si="72"/>
        <v>-0.23580299947440442</v>
      </c>
      <c r="BA75" s="52"/>
      <c r="BB75" s="52"/>
      <c r="BC75" s="52"/>
      <c r="BD75" s="52"/>
      <c r="BE75" s="52"/>
      <c r="BF75" s="52"/>
      <c r="BG75" s="52"/>
    </row>
    <row r="76" spans="1:59" s="53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8" t="s">
        <v>130</v>
      </c>
      <c r="Z76" s="337">
        <f>$AP$52</f>
        <v>53.958063368970407</v>
      </c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44">
        <f t="shared" ref="AP76:AX76" si="73">AP52/$Z76-1</f>
        <v>0</v>
      </c>
      <c r="AQ76" s="44">
        <f t="shared" si="73"/>
        <v>2.3746430821331987E-3</v>
      </c>
      <c r="AR76" s="44">
        <f t="shared" si="73"/>
        <v>-1.2194599454069865E-2</v>
      </c>
      <c r="AS76" s="44">
        <f t="shared" si="73"/>
        <v>-8.8681227095186221E-2</v>
      </c>
      <c r="AT76" s="44">
        <f t="shared" si="73"/>
        <v>-0.19350891621523514</v>
      </c>
      <c r="AU76" s="44">
        <f t="shared" si="73"/>
        <v>-0.17182485661423408</v>
      </c>
      <c r="AV76" s="44">
        <f t="shared" si="73"/>
        <v>-0.17441033220619173</v>
      </c>
      <c r="AW76" s="44">
        <f t="shared" si="73"/>
        <v>-0.17093710046247301</v>
      </c>
      <c r="AX76" s="44">
        <f t="shared" si="73"/>
        <v>-0.14026788462086404</v>
      </c>
      <c r="AY76" s="44">
        <f t="shared" ref="AY76:AZ76" si="74">AY52/$Z76-1</f>
        <v>-0.14825858597062691</v>
      </c>
      <c r="AZ76" s="44">
        <f t="shared" si="74"/>
        <v>-0.17134641103236525</v>
      </c>
      <c r="BA76" s="52"/>
      <c r="BB76" s="52"/>
      <c r="BC76" s="52"/>
      <c r="BD76" s="52"/>
      <c r="BE76" s="52"/>
      <c r="BF76" s="52"/>
      <c r="BG76" s="52"/>
    </row>
    <row r="77" spans="1:59" s="53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8" t="s">
        <v>38</v>
      </c>
      <c r="Z77" s="337">
        <f>$AP$53</f>
        <v>31.59231940716754</v>
      </c>
      <c r="AA77" s="340"/>
      <c r="AB77" s="340"/>
      <c r="AC77" s="340"/>
      <c r="AD77" s="340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44">
        <f t="shared" ref="AP77:AX77" si="75">AP53/$Z77-1</f>
        <v>0</v>
      </c>
      <c r="AQ77" s="44">
        <f t="shared" si="75"/>
        <v>-5.6700197186684953E-2</v>
      </c>
      <c r="AR77" s="44">
        <f t="shared" si="75"/>
        <v>-3.8704171275749988E-2</v>
      </c>
      <c r="AS77" s="44">
        <f t="shared" si="75"/>
        <v>3.2035426707521797E-3</v>
      </c>
      <c r="AT77" s="44">
        <f t="shared" si="75"/>
        <v>-0.11677321387691852</v>
      </c>
      <c r="AU77" s="44">
        <f t="shared" si="75"/>
        <v>-0.10244991813977455</v>
      </c>
      <c r="AV77" s="44">
        <f t="shared" si="75"/>
        <v>-0.121026115313428</v>
      </c>
      <c r="AW77" s="44">
        <f t="shared" si="75"/>
        <v>-6.6093423968427212E-2</v>
      </c>
      <c r="AX77" s="44">
        <f t="shared" si="75"/>
        <v>-8.4569264220444862E-2</v>
      </c>
      <c r="AY77" s="44">
        <f t="shared" ref="AY77:AZ77" si="76">AY53/$Z77-1</f>
        <v>-8.4230500848446188E-2</v>
      </c>
      <c r="AZ77" s="44">
        <f t="shared" si="76"/>
        <v>-8.1712932673012384E-2</v>
      </c>
      <c r="BA77" s="52"/>
      <c r="BB77" s="52"/>
      <c r="BC77" s="52"/>
      <c r="BD77" s="52"/>
      <c r="BE77" s="52"/>
      <c r="BF77" s="52"/>
      <c r="BG77" s="52"/>
    </row>
    <row r="78" spans="1:59" s="53" customFormat="1" ht="15" thickBo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9" t="s">
        <v>157</v>
      </c>
      <c r="Z78" s="338">
        <f>$AP$54</f>
        <v>1.3723914721214461</v>
      </c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1"/>
      <c r="AL78" s="341"/>
      <c r="AM78" s="341"/>
      <c r="AN78" s="341"/>
      <c r="AO78" s="341"/>
      <c r="AP78" s="45">
        <f t="shared" ref="AP78:AX78" si="77">AP54/$Z78-1</f>
        <v>0</v>
      </c>
      <c r="AQ78" s="45">
        <f t="shared" si="77"/>
        <v>8.3297592292663758E-4</v>
      </c>
      <c r="AR78" s="45">
        <f t="shared" si="77"/>
        <v>0.11696622573459559</v>
      </c>
      <c r="AS78" s="45">
        <f t="shared" si="77"/>
        <v>1.1108517497756321E-2</v>
      </c>
      <c r="AT78" s="45">
        <f t="shared" si="77"/>
        <v>-8.6082635974687571E-2</v>
      </c>
      <c r="AU78" s="45">
        <f t="shared" si="77"/>
        <v>-0.1135993601650015</v>
      </c>
      <c r="AV78" s="45">
        <f t="shared" si="77"/>
        <v>-0.13484650036035628</v>
      </c>
      <c r="AW78" s="45">
        <f t="shared" si="77"/>
        <v>-6.8858670600135286E-2</v>
      </c>
      <c r="AX78" s="45">
        <f t="shared" si="77"/>
        <v>-6.5314778722458278E-2</v>
      </c>
      <c r="AY78" s="45">
        <f t="shared" ref="AY78:AZ78" si="78">AY54/$Z78-1</f>
        <v>-8.1736652245509522E-2</v>
      </c>
      <c r="AZ78" s="45">
        <f t="shared" si="78"/>
        <v>-8.2018960144145447E-2</v>
      </c>
      <c r="BA78" s="54"/>
      <c r="BB78" s="54"/>
      <c r="BC78" s="54"/>
      <c r="BD78" s="54"/>
      <c r="BE78" s="54"/>
      <c r="BF78" s="54"/>
      <c r="BG78" s="54"/>
    </row>
    <row r="79" spans="1:59" s="53" customFormat="1" ht="15" thickTop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0" t="s">
        <v>36</v>
      </c>
      <c r="Z79" s="339">
        <f>$AP$55</f>
        <v>1305.9419611653138</v>
      </c>
      <c r="AA79" s="342"/>
      <c r="AB79" s="342"/>
      <c r="AC79" s="342"/>
      <c r="AD79" s="342"/>
      <c r="AE79" s="342"/>
      <c r="AF79" s="342"/>
      <c r="AG79" s="342"/>
      <c r="AH79" s="342"/>
      <c r="AI79" s="342"/>
      <c r="AJ79" s="342"/>
      <c r="AK79" s="342"/>
      <c r="AL79" s="342"/>
      <c r="AM79" s="342"/>
      <c r="AN79" s="342"/>
      <c r="AO79" s="342"/>
      <c r="AP79" s="46">
        <f t="shared" ref="AP79:AX79" si="79">AP55/$Z79-1</f>
        <v>0</v>
      </c>
      <c r="AQ79" s="46">
        <f t="shared" si="79"/>
        <v>-1.5897237707734102E-2</v>
      </c>
      <c r="AR79" s="46">
        <f t="shared" si="79"/>
        <v>1.0613258331476416E-2</v>
      </c>
      <c r="AS79" s="46">
        <f t="shared" si="79"/>
        <v>-5.3937543035810775E-2</v>
      </c>
      <c r="AT79" s="46">
        <f t="shared" si="79"/>
        <v>-0.10970952445412352</v>
      </c>
      <c r="AU79" s="46">
        <f t="shared" si="79"/>
        <v>-7.115532527964652E-2</v>
      </c>
      <c r="AV79" s="46">
        <f t="shared" si="79"/>
        <v>-3.3750525249901631E-2</v>
      </c>
      <c r="AW79" s="46">
        <f t="shared" si="79"/>
        <v>-7.4117268396066693E-3</v>
      </c>
      <c r="AX79" s="46">
        <f t="shared" si="79"/>
        <v>4.3544298438162876E-3</v>
      </c>
      <c r="AY79" s="46">
        <f t="shared" ref="AY79:AZ79" si="80">AY55/$Z79-1</f>
        <v>-3.0239976928335244E-2</v>
      </c>
      <c r="AZ79" s="46">
        <f t="shared" si="80"/>
        <v>-6.3204202908986651E-2</v>
      </c>
      <c r="BA79" s="55"/>
      <c r="BB79" s="55"/>
      <c r="BC79" s="55"/>
      <c r="BD79" s="55"/>
      <c r="BE79" s="55"/>
      <c r="BF79" s="55"/>
      <c r="BG79" s="55"/>
    </row>
    <row r="81" spans="1:59">
      <c r="Y81" s="278" t="s">
        <v>291</v>
      </c>
    </row>
    <row r="82" spans="1:59">
      <c r="Y82" s="221" t="s">
        <v>24</v>
      </c>
      <c r="Z82" s="210">
        <v>2013</v>
      </c>
      <c r="AA82" s="209">
        <v>1990</v>
      </c>
      <c r="AB82" s="209">
        <f t="shared" ref="AB82" si="81">AA82+1</f>
        <v>1991</v>
      </c>
      <c r="AC82" s="209">
        <f t="shared" ref="AC82" si="82">AB82+1</f>
        <v>1992</v>
      </c>
      <c r="AD82" s="209">
        <f t="shared" ref="AD82" si="83">AC82+1</f>
        <v>1993</v>
      </c>
      <c r="AE82" s="209">
        <f t="shared" ref="AE82" si="84">AD82+1</f>
        <v>1994</v>
      </c>
      <c r="AF82" s="209">
        <f t="shared" ref="AF82" si="85">AE82+1</f>
        <v>1995</v>
      </c>
      <c r="AG82" s="209">
        <f t="shared" ref="AG82" si="86">AF82+1</f>
        <v>1996</v>
      </c>
      <c r="AH82" s="209">
        <f t="shared" ref="AH82" si="87">AG82+1</f>
        <v>1997</v>
      </c>
      <c r="AI82" s="209">
        <f t="shared" ref="AI82" si="88">AH82+1</f>
        <v>1998</v>
      </c>
      <c r="AJ82" s="209">
        <f t="shared" ref="AJ82" si="89">AI82+1</f>
        <v>1999</v>
      </c>
      <c r="AK82" s="209">
        <f t="shared" ref="AK82" si="90">AJ82+1</f>
        <v>2000</v>
      </c>
      <c r="AL82" s="209">
        <f t="shared" ref="AL82" si="91">AK82+1</f>
        <v>2001</v>
      </c>
      <c r="AM82" s="209">
        <f t="shared" ref="AM82" si="92">AL82+1</f>
        <v>2002</v>
      </c>
      <c r="AN82" s="209">
        <f t="shared" ref="AN82" si="93">AM82+1</f>
        <v>2003</v>
      </c>
      <c r="AO82" s="209">
        <f t="shared" ref="AO82" si="94">AN82+1</f>
        <v>2004</v>
      </c>
      <c r="AP82" s="209">
        <f t="shared" ref="AP82" si="95">AO82+1</f>
        <v>2005</v>
      </c>
      <c r="AQ82" s="209">
        <f t="shared" ref="AQ82" si="96">AP82+1</f>
        <v>2006</v>
      </c>
      <c r="AR82" s="209">
        <f t="shared" ref="AR82" si="97">AQ82+1</f>
        <v>2007</v>
      </c>
      <c r="AS82" s="210">
        <v>2008</v>
      </c>
      <c r="AT82" s="210">
        <v>2009</v>
      </c>
      <c r="AU82" s="210">
        <v>2010</v>
      </c>
      <c r="AV82" s="210">
        <v>2011</v>
      </c>
      <c r="AW82" s="210">
        <v>2012</v>
      </c>
      <c r="AX82" s="210">
        <v>2013</v>
      </c>
      <c r="AY82" s="209">
        <f t="shared" ref="AY82" si="98">AX82+1</f>
        <v>2014</v>
      </c>
      <c r="AZ82" s="209">
        <f t="shared" ref="AZ82" si="99">AY82+1</f>
        <v>2015</v>
      </c>
      <c r="BA82" s="209">
        <f t="shared" ref="BA82" si="100">AZ82+1</f>
        <v>2016</v>
      </c>
      <c r="BB82" s="209">
        <f t="shared" ref="BB82" si="101">BA82+1</f>
        <v>2017</v>
      </c>
      <c r="BC82" s="209">
        <f t="shared" ref="BC82" si="102">BB82+1</f>
        <v>2018</v>
      </c>
      <c r="BD82" s="209">
        <f t="shared" ref="BD82" si="103">BC82+1</f>
        <v>2019</v>
      </c>
      <c r="BE82" s="209">
        <f t="shared" ref="BE82" si="104">BD82+1</f>
        <v>2020</v>
      </c>
      <c r="BF82" s="223" t="s">
        <v>25</v>
      </c>
      <c r="BG82" s="39" t="s">
        <v>26</v>
      </c>
    </row>
    <row r="83" spans="1:59" s="53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8" t="s">
        <v>27</v>
      </c>
      <c r="Z83" s="337">
        <f>$AX$47</f>
        <v>536.84022786105959</v>
      </c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44">
        <f>AX47/$Z83-1</f>
        <v>0</v>
      </c>
      <c r="AY83" s="44">
        <f t="shared" ref="AY83:BE83" si="105">AY47/$Z83-1</f>
        <v>-6.0603217621795213E-2</v>
      </c>
      <c r="AZ83" s="44">
        <f t="shared" si="105"/>
        <v>-0.10657193497895334</v>
      </c>
      <c r="BA83" s="44">
        <f t="shared" si="105"/>
        <v>-1</v>
      </c>
      <c r="BB83" s="44">
        <f t="shared" si="105"/>
        <v>-1</v>
      </c>
      <c r="BC83" s="44">
        <f t="shared" si="105"/>
        <v>-1</v>
      </c>
      <c r="BD83" s="44">
        <f t="shared" si="105"/>
        <v>-1</v>
      </c>
      <c r="BE83" s="44">
        <f t="shared" si="105"/>
        <v>-1</v>
      </c>
      <c r="BF83" s="52"/>
      <c r="BG83" s="52"/>
    </row>
    <row r="84" spans="1:59" s="53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8" t="s">
        <v>28</v>
      </c>
      <c r="Z84" s="337">
        <f>$AX$48</f>
        <v>355.65707539470191</v>
      </c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40"/>
      <c r="AT84" s="340"/>
      <c r="AU84" s="340"/>
      <c r="AV84" s="340"/>
      <c r="AW84" s="340"/>
      <c r="AX84" s="44">
        <f t="shared" ref="AX84:BE90" si="106">AX48/$Z84-1</f>
        <v>0</v>
      </c>
      <c r="AY84" s="44">
        <f t="shared" si="106"/>
        <v>-5.0001433455497124E-2</v>
      </c>
      <c r="AZ84" s="44">
        <f t="shared" si="106"/>
        <v>-6.5457672741161432E-2</v>
      </c>
      <c r="BA84" s="44">
        <f t="shared" si="106"/>
        <v>-1</v>
      </c>
      <c r="BB84" s="44">
        <f t="shared" si="106"/>
        <v>-1</v>
      </c>
      <c r="BC84" s="44">
        <f t="shared" si="106"/>
        <v>-1</v>
      </c>
      <c r="BD84" s="44">
        <f t="shared" si="106"/>
        <v>-1</v>
      </c>
      <c r="BE84" s="44">
        <f t="shared" si="106"/>
        <v>-1</v>
      </c>
      <c r="BF84" s="52"/>
      <c r="BG84" s="52"/>
    </row>
    <row r="85" spans="1:59" s="53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8" t="s">
        <v>29</v>
      </c>
      <c r="Z85" s="337">
        <f>$AX$49</f>
        <v>215.53659734613009</v>
      </c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44">
        <f t="shared" si="106"/>
        <v>0</v>
      </c>
      <c r="AY85" s="44">
        <f t="shared" si="106"/>
        <v>-1.9289655156360941E-2</v>
      </c>
      <c r="AZ85" s="44">
        <f t="shared" si="106"/>
        <v>-3.6621822494331546E-2</v>
      </c>
      <c r="BA85" s="44">
        <f t="shared" si="106"/>
        <v>-1</v>
      </c>
      <c r="BB85" s="44">
        <f t="shared" si="106"/>
        <v>-1</v>
      </c>
      <c r="BC85" s="44">
        <f t="shared" si="106"/>
        <v>-1</v>
      </c>
      <c r="BD85" s="44">
        <f t="shared" si="106"/>
        <v>-1</v>
      </c>
      <c r="BE85" s="44">
        <f t="shared" si="106"/>
        <v>-1</v>
      </c>
      <c r="BF85" s="52"/>
      <c r="BG85" s="52"/>
    </row>
    <row r="86" spans="1:59" s="53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8" t="s">
        <v>45</v>
      </c>
      <c r="Z86" s="337">
        <f>$AX$50</f>
        <v>69.341832840129669</v>
      </c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0"/>
      <c r="AR86" s="340"/>
      <c r="AS86" s="340"/>
      <c r="AT86" s="340"/>
      <c r="AU86" s="340"/>
      <c r="AV86" s="340"/>
      <c r="AW86" s="340"/>
      <c r="AX86" s="44">
        <f t="shared" si="106"/>
        <v>0</v>
      </c>
      <c r="AY86" s="44">
        <f t="shared" si="106"/>
        <v>0.17159508534040957</v>
      </c>
      <c r="AZ86" s="44">
        <f t="shared" si="106"/>
        <v>8.9834716798547598E-2</v>
      </c>
      <c r="BA86" s="44">
        <f t="shared" si="106"/>
        <v>-1</v>
      </c>
      <c r="BB86" s="44">
        <f t="shared" si="106"/>
        <v>-1</v>
      </c>
      <c r="BC86" s="44">
        <f t="shared" si="106"/>
        <v>-1</v>
      </c>
      <c r="BD86" s="44">
        <f t="shared" si="106"/>
        <v>-1</v>
      </c>
      <c r="BE86" s="44">
        <f t="shared" si="106"/>
        <v>-1</v>
      </c>
      <c r="BF86" s="52"/>
      <c r="BG86" s="52"/>
    </row>
    <row r="87" spans="1:59" s="53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8" t="s">
        <v>37</v>
      </c>
      <c r="Z87" s="337">
        <f>$AX$51</f>
        <v>57.66004618463127</v>
      </c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0"/>
      <c r="AT87" s="340"/>
      <c r="AU87" s="340"/>
      <c r="AV87" s="340"/>
      <c r="AW87" s="340"/>
      <c r="AX87" s="44">
        <f t="shared" si="106"/>
        <v>0</v>
      </c>
      <c r="AY87" s="44">
        <f t="shared" si="106"/>
        <v>-3.7439652269766976E-2</v>
      </c>
      <c r="AZ87" s="44">
        <f t="shared" si="106"/>
        <v>-7.7374275784679036E-2</v>
      </c>
      <c r="BA87" s="44">
        <f t="shared" si="106"/>
        <v>-1</v>
      </c>
      <c r="BB87" s="44">
        <f t="shared" si="106"/>
        <v>-1</v>
      </c>
      <c r="BC87" s="44">
        <f t="shared" si="106"/>
        <v>-1</v>
      </c>
      <c r="BD87" s="44">
        <f t="shared" si="106"/>
        <v>-1</v>
      </c>
      <c r="BE87" s="44">
        <f t="shared" si="106"/>
        <v>-1</v>
      </c>
      <c r="BF87" s="52"/>
      <c r="BG87" s="52"/>
    </row>
    <row r="88" spans="1:59" s="53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8" t="s">
        <v>130</v>
      </c>
      <c r="Z88" s="337">
        <f>$AX$52</f>
        <v>46.389479961966394</v>
      </c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44">
        <f t="shared" si="106"/>
        <v>0</v>
      </c>
      <c r="AY88" s="44">
        <f t="shared" si="106"/>
        <v>-9.2944083474640893E-3</v>
      </c>
      <c r="AZ88" s="44">
        <f t="shared" si="106"/>
        <v>-3.6149081621541734E-2</v>
      </c>
      <c r="BA88" s="44">
        <f t="shared" si="106"/>
        <v>-1</v>
      </c>
      <c r="BB88" s="44">
        <f t="shared" si="106"/>
        <v>-1</v>
      </c>
      <c r="BC88" s="44">
        <f t="shared" si="106"/>
        <v>-1</v>
      </c>
      <c r="BD88" s="44">
        <f t="shared" si="106"/>
        <v>-1</v>
      </c>
      <c r="BE88" s="44">
        <f t="shared" si="106"/>
        <v>-1</v>
      </c>
      <c r="BF88" s="52"/>
      <c r="BG88" s="52"/>
    </row>
    <row r="89" spans="1:59" s="53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8" t="s">
        <v>38</v>
      </c>
      <c r="Z89" s="337">
        <f>$AX$53</f>
        <v>28.9205801998861</v>
      </c>
      <c r="AA89" s="340"/>
      <c r="AB89" s="340"/>
      <c r="AC89" s="340"/>
      <c r="AD89" s="340"/>
      <c r="AE89" s="340"/>
      <c r="AF89" s="340"/>
      <c r="AG89" s="340"/>
      <c r="AH89" s="340"/>
      <c r="AI89" s="340"/>
      <c r="AJ89" s="340"/>
      <c r="AK89" s="340"/>
      <c r="AL89" s="340"/>
      <c r="AM89" s="340"/>
      <c r="AN89" s="340"/>
      <c r="AO89" s="340"/>
      <c r="AP89" s="340"/>
      <c r="AQ89" s="340"/>
      <c r="AR89" s="340"/>
      <c r="AS89" s="340"/>
      <c r="AT89" s="340"/>
      <c r="AU89" s="340"/>
      <c r="AV89" s="340"/>
      <c r="AW89" s="340"/>
      <c r="AX89" s="44">
        <f t="shared" si="106"/>
        <v>0</v>
      </c>
      <c r="AY89" s="44">
        <f t="shared" si="106"/>
        <v>3.7005898836262041E-4</v>
      </c>
      <c r="AZ89" s="44">
        <f t="shared" si="106"/>
        <v>3.1202049874370363E-3</v>
      </c>
      <c r="BA89" s="44">
        <f t="shared" si="106"/>
        <v>-1</v>
      </c>
      <c r="BB89" s="44">
        <f t="shared" si="106"/>
        <v>-1</v>
      </c>
      <c r="BC89" s="44">
        <f t="shared" si="106"/>
        <v>-1</v>
      </c>
      <c r="BD89" s="44">
        <f t="shared" si="106"/>
        <v>-1</v>
      </c>
      <c r="BE89" s="44">
        <f t="shared" si="106"/>
        <v>-1</v>
      </c>
      <c r="BF89" s="52"/>
      <c r="BG89" s="52"/>
    </row>
    <row r="90" spans="1:59" s="53" customFormat="1" ht="1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9" t="s">
        <v>157</v>
      </c>
      <c r="Z90" s="338">
        <f>$AX$54</f>
        <v>1.282754026799245</v>
      </c>
      <c r="AA90" s="341"/>
      <c r="AB90" s="341"/>
      <c r="AC90" s="341"/>
      <c r="AD90" s="341"/>
      <c r="AE90" s="341"/>
      <c r="AF90" s="341"/>
      <c r="AG90" s="341"/>
      <c r="AH90" s="341"/>
      <c r="AI90" s="341"/>
      <c r="AJ90" s="341"/>
      <c r="AK90" s="341"/>
      <c r="AL90" s="341"/>
      <c r="AM90" s="341"/>
      <c r="AN90" s="341"/>
      <c r="AO90" s="341"/>
      <c r="AP90" s="341"/>
      <c r="AQ90" s="341"/>
      <c r="AR90" s="341"/>
      <c r="AS90" s="341"/>
      <c r="AT90" s="341"/>
      <c r="AU90" s="341"/>
      <c r="AV90" s="341"/>
      <c r="AW90" s="341"/>
      <c r="AX90" s="45">
        <f t="shared" si="106"/>
        <v>0</v>
      </c>
      <c r="AY90" s="45">
        <f t="shared" si="106"/>
        <v>-1.7569416044265207E-2</v>
      </c>
      <c r="AZ90" s="45">
        <f t="shared" si="106"/>
        <v>-1.787145130941048E-2</v>
      </c>
      <c r="BA90" s="45">
        <f t="shared" si="106"/>
        <v>-1</v>
      </c>
      <c r="BB90" s="45">
        <f t="shared" si="106"/>
        <v>-1</v>
      </c>
      <c r="BC90" s="45">
        <f t="shared" si="106"/>
        <v>-1</v>
      </c>
      <c r="BD90" s="45">
        <f t="shared" si="106"/>
        <v>-1</v>
      </c>
      <c r="BE90" s="45">
        <f t="shared" si="106"/>
        <v>-1</v>
      </c>
      <c r="BF90" s="54"/>
      <c r="BG90" s="54"/>
    </row>
    <row r="91" spans="1:59" s="53" customFormat="1" ht="15" thickTop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0" t="s">
        <v>36</v>
      </c>
      <c r="Z91" s="339">
        <f>$AX$55</f>
        <v>1311.6285938153042</v>
      </c>
      <c r="AA91" s="342"/>
      <c r="AB91" s="342"/>
      <c r="AC91" s="342"/>
      <c r="AD91" s="342"/>
      <c r="AE91" s="342"/>
      <c r="AF91" s="342"/>
      <c r="AG91" s="342"/>
      <c r="AH91" s="342"/>
      <c r="AI91" s="342"/>
      <c r="AJ91" s="342"/>
      <c r="AK91" s="342"/>
      <c r="AL91" s="342"/>
      <c r="AM91" s="342"/>
      <c r="AN91" s="342"/>
      <c r="AO91" s="342"/>
      <c r="AP91" s="342"/>
      <c r="AQ91" s="342"/>
      <c r="AR91" s="342"/>
      <c r="AS91" s="342"/>
      <c r="AT91" s="342"/>
      <c r="AU91" s="342"/>
      <c r="AV91" s="342"/>
      <c r="AW91" s="342"/>
      <c r="AX91" s="46">
        <f>AX55/$Z91-1</f>
        <v>0</v>
      </c>
      <c r="AY91" s="46">
        <f t="shared" ref="AY91:BE91" si="107">AY55/$Z91-1</f>
        <v>-3.4444420957580935E-2</v>
      </c>
      <c r="AZ91" s="46">
        <f t="shared" si="107"/>
        <v>-6.7265728855608109E-2</v>
      </c>
      <c r="BA91" s="46">
        <f t="shared" si="107"/>
        <v>-1</v>
      </c>
      <c r="BB91" s="46">
        <f t="shared" si="107"/>
        <v>-1</v>
      </c>
      <c r="BC91" s="46">
        <f t="shared" si="107"/>
        <v>-1</v>
      </c>
      <c r="BD91" s="46">
        <f t="shared" si="107"/>
        <v>-1</v>
      </c>
      <c r="BE91" s="46">
        <f t="shared" si="107"/>
        <v>-1</v>
      </c>
      <c r="BF91" s="55"/>
      <c r="BG91" s="55"/>
    </row>
    <row r="93" spans="1:59">
      <c r="Y93" s="278" t="s">
        <v>6</v>
      </c>
    </row>
    <row r="94" spans="1:59">
      <c r="Y94" s="221" t="s">
        <v>24</v>
      </c>
      <c r="Z94" s="222"/>
      <c r="AA94" s="209">
        <v>1990</v>
      </c>
      <c r="AB94" s="209">
        <f t="shared" ref="AB94:BE94" si="108">AA94+1</f>
        <v>1991</v>
      </c>
      <c r="AC94" s="209">
        <f t="shared" si="108"/>
        <v>1992</v>
      </c>
      <c r="AD94" s="209">
        <f t="shared" si="108"/>
        <v>1993</v>
      </c>
      <c r="AE94" s="209">
        <f t="shared" si="108"/>
        <v>1994</v>
      </c>
      <c r="AF94" s="209">
        <f t="shared" si="108"/>
        <v>1995</v>
      </c>
      <c r="AG94" s="209">
        <f t="shared" si="108"/>
        <v>1996</v>
      </c>
      <c r="AH94" s="209">
        <f t="shared" si="108"/>
        <v>1997</v>
      </c>
      <c r="AI94" s="209">
        <f t="shared" si="108"/>
        <v>1998</v>
      </c>
      <c r="AJ94" s="209">
        <f t="shared" si="108"/>
        <v>1999</v>
      </c>
      <c r="AK94" s="209">
        <f t="shared" si="108"/>
        <v>2000</v>
      </c>
      <c r="AL94" s="209">
        <f t="shared" si="108"/>
        <v>2001</v>
      </c>
      <c r="AM94" s="209">
        <f t="shared" si="108"/>
        <v>2002</v>
      </c>
      <c r="AN94" s="209">
        <f t="shared" si="108"/>
        <v>2003</v>
      </c>
      <c r="AO94" s="209">
        <f t="shared" si="108"/>
        <v>2004</v>
      </c>
      <c r="AP94" s="209">
        <f t="shared" si="108"/>
        <v>2005</v>
      </c>
      <c r="AQ94" s="209">
        <f t="shared" si="108"/>
        <v>2006</v>
      </c>
      <c r="AR94" s="209">
        <f t="shared" si="108"/>
        <v>2007</v>
      </c>
      <c r="AS94" s="210">
        <v>2008</v>
      </c>
      <c r="AT94" s="210">
        <v>2009</v>
      </c>
      <c r="AU94" s="210">
        <v>2010</v>
      </c>
      <c r="AV94" s="210">
        <v>2011</v>
      </c>
      <c r="AW94" s="210">
        <v>2012</v>
      </c>
      <c r="AX94" s="210">
        <v>2013</v>
      </c>
      <c r="AY94" s="209">
        <f t="shared" si="108"/>
        <v>2014</v>
      </c>
      <c r="AZ94" s="209">
        <f t="shared" si="108"/>
        <v>2015</v>
      </c>
      <c r="BA94" s="209">
        <f t="shared" si="108"/>
        <v>2016</v>
      </c>
      <c r="BB94" s="209">
        <f t="shared" si="108"/>
        <v>2017</v>
      </c>
      <c r="BC94" s="209">
        <f t="shared" si="108"/>
        <v>2018</v>
      </c>
      <c r="BD94" s="209">
        <f t="shared" si="108"/>
        <v>2019</v>
      </c>
      <c r="BE94" s="209">
        <f t="shared" si="108"/>
        <v>2020</v>
      </c>
      <c r="BF94" s="223" t="s">
        <v>25</v>
      </c>
      <c r="BG94" s="39" t="s">
        <v>26</v>
      </c>
    </row>
    <row r="95" spans="1:59" s="53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8" t="s">
        <v>27</v>
      </c>
      <c r="Z95" s="56"/>
      <c r="AA95" s="56"/>
      <c r="AB95" s="44">
        <f>AB47/AA47-1</f>
        <v>7.5378556254612761E-3</v>
      </c>
      <c r="AC95" s="44">
        <f t="shared" ref="AC95:AC103" si="109">AC47/AB47-1</f>
        <v>1.9458525733427434E-2</v>
      </c>
      <c r="AD95" s="44">
        <f t="shared" ref="AD95:AD103" si="110">AD47/AC47-1</f>
        <v>-4.9710607370422322E-2</v>
      </c>
      <c r="AE95" s="44">
        <f t="shared" ref="AE95:AE103" si="111">AE47/AD47-1</f>
        <v>0.12482350008622811</v>
      </c>
      <c r="AF95" s="44">
        <f t="shared" ref="AF95:AF103" si="112">AF47/AE47-1</f>
        <v>-3.0327467703322841E-2</v>
      </c>
      <c r="AG95" s="44">
        <f t="shared" ref="AG95:AG103" si="113">AG47/AF47-1</f>
        <v>2.7942165614971426E-3</v>
      </c>
      <c r="AH95" s="44">
        <f t="shared" ref="AH95:AH103" si="114">AH47/AG47-1</f>
        <v>-7.5350069199948688E-3</v>
      </c>
      <c r="AI95" s="44">
        <f t="shared" ref="AI95:AI103" si="115">AI47/AH47-1</f>
        <v>-3.7105802742979921E-2</v>
      </c>
      <c r="AJ95" s="44">
        <f t="shared" ref="AJ95:AJ103" si="116">AJ47/AI47-1</f>
        <v>5.3292848507794366E-2</v>
      </c>
      <c r="AK95" s="44">
        <f t="shared" ref="AK95:AK103" si="117">AK47/AJ47-1</f>
        <v>2.1291934033312421E-2</v>
      </c>
      <c r="AL95" s="44">
        <f t="shared" ref="AL95:AL103" si="118">AL47/AK47-1</f>
        <v>-2.7672455604368817E-2</v>
      </c>
      <c r="AM95" s="44">
        <f t="shared" ref="AM95:AM103" si="119">AM47/AL47-1</f>
        <v>8.4034828344512258E-2</v>
      </c>
      <c r="AN95" s="44">
        <f t="shared" ref="AN95:AN103" si="120">AN47/AM47-1</f>
        <v>3.6420842073560777E-2</v>
      </c>
      <c r="AO95" s="44">
        <f t="shared" ref="AO95:AO103" si="121">AO47/AN47-1</f>
        <v>-9.2798271800400567E-3</v>
      </c>
      <c r="AP95" s="44">
        <f t="shared" ref="AP95:AS103" si="122">AP47/AO47-1</f>
        <v>5.3115733463105386E-2</v>
      </c>
      <c r="AQ95" s="44">
        <f t="shared" si="122"/>
        <v>-2.6258042077476507E-2</v>
      </c>
      <c r="AR95" s="44">
        <f t="shared" si="122"/>
        <v>0.15492971769066077</v>
      </c>
      <c r="AS95" s="44">
        <f t="shared" si="122"/>
        <v>-5.3717993429953537E-2</v>
      </c>
      <c r="AT95" s="44">
        <f t="shared" ref="AT95:AW103" si="123">AT47/AS47-1</f>
        <v>-8.1951809306883949E-2</v>
      </c>
      <c r="AU95" s="46">
        <f t="shared" si="123"/>
        <v>6.2931902783218474E-2</v>
      </c>
      <c r="AV95" s="46">
        <f t="shared" si="123"/>
        <v>0.1330375434349218</v>
      </c>
      <c r="AW95" s="46">
        <f t="shared" si="123"/>
        <v>8.8689016579879265E-2</v>
      </c>
      <c r="AX95" s="44">
        <f>AX47/AW47-1</f>
        <v>1.481885196542132E-3</v>
      </c>
      <c r="AY95" s="44">
        <f t="shared" ref="AY95:AZ103" si="124">AY47/AX47-1</f>
        <v>-6.0603217621795213E-2</v>
      </c>
      <c r="AZ95" s="44">
        <f t="shared" si="124"/>
        <v>-4.8934292962748316E-2</v>
      </c>
      <c r="BA95" s="44">
        <f t="shared" ref="BA95:BA103" si="125">BA47/AZ47-1</f>
        <v>-1</v>
      </c>
      <c r="BB95" s="44" t="e">
        <f t="shared" ref="BB95:BB103" si="126">BB47/BA47-1</f>
        <v>#DIV/0!</v>
      </c>
      <c r="BC95" s="44" t="e">
        <f t="shared" ref="BC95:BC103" si="127">BC47/BB47-1</f>
        <v>#DIV/0!</v>
      </c>
      <c r="BD95" s="44" t="e">
        <f t="shared" ref="BD95:BD103" si="128">BD47/BC47-1</f>
        <v>#DIV/0!</v>
      </c>
      <c r="BE95" s="44" t="e">
        <f t="shared" ref="BE95:BE103" si="129">BE47/BD47-1</f>
        <v>#DIV/0!</v>
      </c>
      <c r="BF95" s="52"/>
      <c r="BG95" s="52"/>
    </row>
    <row r="96" spans="1:59" s="53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8" t="s">
        <v>28</v>
      </c>
      <c r="Z96" s="56"/>
      <c r="AA96" s="56"/>
      <c r="AB96" s="44">
        <f t="shared" ref="AB96:AB103" si="130">AB48/AA48-1</f>
        <v>-1.2807021586294765E-2</v>
      </c>
      <c r="AC96" s="44">
        <f t="shared" si="109"/>
        <v>-1.9656290641293594E-2</v>
      </c>
      <c r="AD96" s="44">
        <f t="shared" si="110"/>
        <v>-1.2916175849266853E-3</v>
      </c>
      <c r="AE96" s="44">
        <f t="shared" si="111"/>
        <v>2.2068335433098607E-2</v>
      </c>
      <c r="AF96" s="44">
        <f t="shared" si="112"/>
        <v>1.5719568757239566E-2</v>
      </c>
      <c r="AG96" s="44">
        <f t="shared" si="113"/>
        <v>1.2185649563660972E-2</v>
      </c>
      <c r="AH96" s="44">
        <f t="shared" si="114"/>
        <v>-1.1219936223590965E-3</v>
      </c>
      <c r="AI96" s="44">
        <f t="shared" si="115"/>
        <v>-5.6248139533742525E-2</v>
      </c>
      <c r="AJ96" s="44">
        <f t="shared" si="116"/>
        <v>1.9183630464475021E-2</v>
      </c>
      <c r="AK96" s="44">
        <f t="shared" si="117"/>
        <v>2.3346856557399542E-2</v>
      </c>
      <c r="AL96" s="44">
        <f t="shared" si="118"/>
        <v>-1.6486652421032311E-2</v>
      </c>
      <c r="AM96" s="44">
        <f t="shared" si="119"/>
        <v>2.953026446094098E-2</v>
      </c>
      <c r="AN96" s="44">
        <f t="shared" si="120"/>
        <v>1.7458581353286817E-3</v>
      </c>
      <c r="AO96" s="44">
        <f t="shared" si="121"/>
        <v>7.5845811656738427E-3</v>
      </c>
      <c r="AP96" s="44">
        <f t="shared" si="122"/>
        <v>-3.0907478539222821E-2</v>
      </c>
      <c r="AQ96" s="44">
        <f t="shared" si="122"/>
        <v>1.2235471599540748E-2</v>
      </c>
      <c r="AR96" s="44">
        <f t="shared" si="122"/>
        <v>-3.9769591074490407E-2</v>
      </c>
      <c r="AS96" s="44">
        <f t="shared" si="122"/>
        <v>-8.7338461685775415E-2</v>
      </c>
      <c r="AT96" s="44">
        <f t="shared" si="123"/>
        <v>-7.9825013256657917E-2</v>
      </c>
      <c r="AU96" s="44">
        <f t="shared" si="123"/>
        <v>0.10787958568238976</v>
      </c>
      <c r="AV96" s="44">
        <f t="shared" si="123"/>
        <v>-1.1284120048119961E-2</v>
      </c>
      <c r="AW96" s="44">
        <f t="shared" si="123"/>
        <v>-7.1287297451497755E-3</v>
      </c>
      <c r="AX96" s="44">
        <f t="shared" ref="AX96:AX103" si="131">AX48/AW48-1</f>
        <v>2.8289092630042978E-2</v>
      </c>
      <c r="AY96" s="44">
        <f t="shared" si="124"/>
        <v>-5.0001433455497124E-2</v>
      </c>
      <c r="AZ96" s="44">
        <f t="shared" si="124"/>
        <v>-1.6269750113291681E-2</v>
      </c>
      <c r="BA96" s="44">
        <f t="shared" si="125"/>
        <v>-1</v>
      </c>
      <c r="BB96" s="44" t="e">
        <f t="shared" si="126"/>
        <v>#DIV/0!</v>
      </c>
      <c r="BC96" s="44" t="e">
        <f t="shared" si="127"/>
        <v>#DIV/0!</v>
      </c>
      <c r="BD96" s="44" t="e">
        <f t="shared" si="128"/>
        <v>#DIV/0!</v>
      </c>
      <c r="BE96" s="44" t="e">
        <f t="shared" si="129"/>
        <v>#DIV/0!</v>
      </c>
      <c r="BF96" s="52"/>
      <c r="BG96" s="52"/>
    </row>
    <row r="97" spans="1:59" s="53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8" t="s">
        <v>29</v>
      </c>
      <c r="Z97" s="56"/>
      <c r="AA97" s="56"/>
      <c r="AB97" s="44">
        <f t="shared" si="130"/>
        <v>6.220713176064363E-2</v>
      </c>
      <c r="AC97" s="44">
        <f t="shared" si="109"/>
        <v>2.9299135830821221E-2</v>
      </c>
      <c r="AD97" s="44">
        <f t="shared" si="110"/>
        <v>1.6726239514999186E-2</v>
      </c>
      <c r="AE97" s="44">
        <f t="shared" si="111"/>
        <v>4.0814431191718237E-2</v>
      </c>
      <c r="AF97" s="44">
        <f t="shared" si="112"/>
        <v>3.8299374722154722E-2</v>
      </c>
      <c r="AG97" s="44">
        <f t="shared" si="113"/>
        <v>2.6733856019846236E-2</v>
      </c>
      <c r="AH97" s="44">
        <f t="shared" si="114"/>
        <v>5.2232149909354764E-3</v>
      </c>
      <c r="AI97" s="44">
        <f t="shared" si="115"/>
        <v>-7.6402777727587745E-3</v>
      </c>
      <c r="AJ97" s="44">
        <f t="shared" si="116"/>
        <v>1.5567989530900883E-2</v>
      </c>
      <c r="AK97" s="44">
        <f t="shared" si="117"/>
        <v>-4.7824505425366759E-3</v>
      </c>
      <c r="AL97" s="44">
        <f t="shared" si="118"/>
        <v>1.6156927328814019E-2</v>
      </c>
      <c r="AM97" s="44">
        <f t="shared" si="119"/>
        <v>-1.7069972241039011E-2</v>
      </c>
      <c r="AN97" s="44">
        <f t="shared" si="120"/>
        <v>-1.7008280420729438E-2</v>
      </c>
      <c r="AO97" s="44">
        <f t="shared" si="121"/>
        <v>-2.3926913669436001E-2</v>
      </c>
      <c r="AP97" s="44">
        <f t="shared" si="122"/>
        <v>-2.46414726163936E-2</v>
      </c>
      <c r="AQ97" s="44">
        <f t="shared" si="122"/>
        <v>-1.3117018609356434E-2</v>
      </c>
      <c r="AR97" s="44">
        <f t="shared" si="122"/>
        <v>-1.2744792968549579E-2</v>
      </c>
      <c r="AS97" s="44">
        <f t="shared" si="122"/>
        <v>-3.7533253423430724E-2</v>
      </c>
      <c r="AT97" s="44">
        <f t="shared" si="123"/>
        <v>-1.5655937199412162E-2</v>
      </c>
      <c r="AU97" s="44">
        <f t="shared" si="123"/>
        <v>3.3945950310316775E-3</v>
      </c>
      <c r="AV97" s="44">
        <f t="shared" si="123"/>
        <v>-1.2886636095610027E-2</v>
      </c>
      <c r="AW97" s="44">
        <f t="shared" si="123"/>
        <v>2.2664037487871269E-2</v>
      </c>
      <c r="AX97" s="44">
        <f t="shared" si="131"/>
        <v>-7.516814390714277E-3</v>
      </c>
      <c r="AY97" s="44">
        <f t="shared" si="124"/>
        <v>-1.9289655156360941E-2</v>
      </c>
      <c r="AZ97" s="44">
        <f t="shared" si="124"/>
        <v>-1.7673074857524784E-2</v>
      </c>
      <c r="BA97" s="44">
        <f t="shared" si="125"/>
        <v>-1</v>
      </c>
      <c r="BB97" s="44" t="e">
        <f t="shared" si="126"/>
        <v>#DIV/0!</v>
      </c>
      <c r="BC97" s="44" t="e">
        <f t="shared" si="127"/>
        <v>#DIV/0!</v>
      </c>
      <c r="BD97" s="44" t="e">
        <f t="shared" si="128"/>
        <v>#DIV/0!</v>
      </c>
      <c r="BE97" s="44" t="e">
        <f t="shared" si="129"/>
        <v>#DIV/0!</v>
      </c>
      <c r="BF97" s="52"/>
      <c r="BG97" s="52"/>
    </row>
    <row r="98" spans="1:59" s="53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8" t="s">
        <v>45</v>
      </c>
      <c r="Z98" s="56"/>
      <c r="AA98" s="56"/>
      <c r="AB98" s="44">
        <f t="shared" si="130"/>
        <v>-4.1245226505971289E-2</v>
      </c>
      <c r="AC98" s="44">
        <f t="shared" si="109"/>
        <v>-1.8546936369520095E-3</v>
      </c>
      <c r="AD98" s="44">
        <f t="shared" si="110"/>
        <v>6.2646692566623807E-2</v>
      </c>
      <c r="AE98" s="44">
        <f t="shared" si="111"/>
        <v>1.7335395174898238E-2</v>
      </c>
      <c r="AF98" s="44">
        <f t="shared" si="112"/>
        <v>4.7145866395645886E-2</v>
      </c>
      <c r="AG98" s="44">
        <f t="shared" si="113"/>
        <v>-3.9320492849461708E-3</v>
      </c>
      <c r="AH98" s="44">
        <f t="shared" si="114"/>
        <v>2.0616102175865958E-2</v>
      </c>
      <c r="AI98" s="44">
        <f t="shared" si="115"/>
        <v>0.10042628225430339</v>
      </c>
      <c r="AJ98" s="44">
        <f t="shared" si="116"/>
        <v>3.6047603695187114E-2</v>
      </c>
      <c r="AK98" s="44">
        <f t="shared" si="117"/>
        <v>1.3498104240930342E-2</v>
      </c>
      <c r="AL98" s="44">
        <f t="shared" si="118"/>
        <v>9.4178450487079068E-3</v>
      </c>
      <c r="AM98" s="44">
        <f t="shared" si="119"/>
        <v>-1.569723268242007E-3</v>
      </c>
      <c r="AN98" s="44">
        <f t="shared" si="120"/>
        <v>-2.3602489587063236E-2</v>
      </c>
      <c r="AO98" s="44">
        <f t="shared" si="121"/>
        <v>7.3005160640262856E-2</v>
      </c>
      <c r="AP98" s="44">
        <f t="shared" si="122"/>
        <v>1.223381928545586E-2</v>
      </c>
      <c r="AQ98" s="44">
        <f t="shared" si="122"/>
        <v>-5.2230126957201084E-2</v>
      </c>
      <c r="AR98" s="44">
        <f t="shared" si="122"/>
        <v>-8.62992804128625E-2</v>
      </c>
      <c r="AS98" s="44">
        <f t="shared" si="122"/>
        <v>-0.11485244213267753</v>
      </c>
      <c r="AT98" s="44">
        <f t="shared" si="123"/>
        <v>6.6094294501799045E-2</v>
      </c>
      <c r="AU98" s="44">
        <f t="shared" si="123"/>
        <v>-0.17135950780348308</v>
      </c>
      <c r="AV98" s="44">
        <f t="shared" si="123"/>
        <v>1.0181860431760281E-2</v>
      </c>
      <c r="AW98" s="44">
        <f t="shared" si="123"/>
        <v>-0.17402989667373792</v>
      </c>
      <c r="AX98" s="44">
        <f t="shared" si="131"/>
        <v>0.12532147841553742</v>
      </c>
      <c r="AY98" s="44">
        <f t="shared" si="124"/>
        <v>0.17159508534040957</v>
      </c>
      <c r="AZ98" s="44">
        <f t="shared" si="124"/>
        <v>-6.978551682649492E-2</v>
      </c>
      <c r="BA98" s="44">
        <f t="shared" si="125"/>
        <v>-1</v>
      </c>
      <c r="BB98" s="44" t="e">
        <f t="shared" si="126"/>
        <v>#DIV/0!</v>
      </c>
      <c r="BC98" s="44" t="e">
        <f t="shared" si="127"/>
        <v>#DIV/0!</v>
      </c>
      <c r="BD98" s="44" t="e">
        <f t="shared" si="128"/>
        <v>#DIV/0!</v>
      </c>
      <c r="BE98" s="44" t="e">
        <f t="shared" si="129"/>
        <v>#DIV/0!</v>
      </c>
      <c r="BF98" s="52"/>
      <c r="BG98" s="52"/>
    </row>
    <row r="99" spans="1:59" s="53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8" t="s">
        <v>37</v>
      </c>
      <c r="Z99" s="56"/>
      <c r="AA99" s="56"/>
      <c r="AB99" s="44">
        <f t="shared" si="130"/>
        <v>1.0236790785474348E-2</v>
      </c>
      <c r="AC99" s="44">
        <f t="shared" si="109"/>
        <v>5.8243733557366895E-2</v>
      </c>
      <c r="AD99" s="44">
        <f t="shared" si="110"/>
        <v>7.1715878998113824E-2</v>
      </c>
      <c r="AE99" s="44">
        <f t="shared" si="111"/>
        <v>-4.9050656004587023E-2</v>
      </c>
      <c r="AF99" s="44">
        <f t="shared" si="112"/>
        <v>7.4179650123393781E-2</v>
      </c>
      <c r="AG99" s="44">
        <f t="shared" si="113"/>
        <v>-2.4151338789404342E-3</v>
      </c>
      <c r="AH99" s="44">
        <f t="shared" si="114"/>
        <v>-1.6646795346028198E-2</v>
      </c>
      <c r="AI99" s="44">
        <f t="shared" si="115"/>
        <v>-6.0031158407073404E-3</v>
      </c>
      <c r="AJ99" s="44">
        <f t="shared" si="116"/>
        <v>2.9541286621898033E-2</v>
      </c>
      <c r="AK99" s="44">
        <f t="shared" si="117"/>
        <v>3.5892091417162764E-2</v>
      </c>
      <c r="AL99" s="44">
        <f t="shared" si="118"/>
        <v>-4.8191414365736818E-2</v>
      </c>
      <c r="AM99" s="44">
        <f t="shared" si="119"/>
        <v>3.7828539410052819E-2</v>
      </c>
      <c r="AN99" s="44">
        <f t="shared" si="120"/>
        <v>-4.3037876489160132E-2</v>
      </c>
      <c r="AO99" s="44">
        <f t="shared" si="121"/>
        <v>-1.2069175911642471E-2</v>
      </c>
      <c r="AP99" s="44">
        <f t="shared" si="122"/>
        <v>4.9330138151896685E-2</v>
      </c>
      <c r="AQ99" s="44">
        <f t="shared" si="122"/>
        <v>-5.9394147926428165E-2</v>
      </c>
      <c r="AR99" s="44">
        <f t="shared" si="122"/>
        <v>-1.4138272023460963E-2</v>
      </c>
      <c r="AS99" s="44">
        <f t="shared" si="122"/>
        <v>-5.6634333155267669E-2</v>
      </c>
      <c r="AT99" s="44">
        <f t="shared" si="123"/>
        <v>-2.1118606981724852E-2</v>
      </c>
      <c r="AU99" s="44">
        <f t="shared" si="123"/>
        <v>5.4888510659289791E-2</v>
      </c>
      <c r="AV99" s="44">
        <f t="shared" si="123"/>
        <v>-3.5195462574100222E-2</v>
      </c>
      <c r="AW99" s="44">
        <f t="shared" si="123"/>
        <v>-1.0406502175902554E-2</v>
      </c>
      <c r="AX99" s="44">
        <f t="shared" si="131"/>
        <v>-3.9619764850500228E-2</v>
      </c>
      <c r="AY99" s="44">
        <f t="shared" si="124"/>
        <v>-3.7439652269766976E-2</v>
      </c>
      <c r="AZ99" s="44">
        <f t="shared" si="124"/>
        <v>-4.1487916689150861E-2</v>
      </c>
      <c r="BA99" s="44">
        <f t="shared" si="125"/>
        <v>-1</v>
      </c>
      <c r="BB99" s="44" t="e">
        <f t="shared" si="126"/>
        <v>#DIV/0!</v>
      </c>
      <c r="BC99" s="44" t="e">
        <f t="shared" si="127"/>
        <v>#DIV/0!</v>
      </c>
      <c r="BD99" s="44" t="e">
        <f t="shared" si="128"/>
        <v>#DIV/0!</v>
      </c>
      <c r="BE99" s="44" t="e">
        <f t="shared" si="129"/>
        <v>#DIV/0!</v>
      </c>
      <c r="BF99" s="52"/>
      <c r="BG99" s="52"/>
    </row>
    <row r="100" spans="1:59" s="53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8" t="s">
        <v>130</v>
      </c>
      <c r="Z100" s="56"/>
      <c r="AA100" s="56"/>
      <c r="AB100" s="44">
        <f t="shared" si="130"/>
        <v>1.7289463181539677E-2</v>
      </c>
      <c r="AC100" s="44">
        <f t="shared" si="109"/>
        <v>-9.2099916142218685E-4</v>
      </c>
      <c r="AD100" s="44">
        <f t="shared" si="110"/>
        <v>-2.0103667760494326E-2</v>
      </c>
      <c r="AE100" s="44">
        <f t="shared" si="111"/>
        <v>2.2924069639879363E-2</v>
      </c>
      <c r="AF100" s="44">
        <f t="shared" si="112"/>
        <v>4.1155741818290625E-3</v>
      </c>
      <c r="AG100" s="44">
        <f t="shared" si="113"/>
        <v>6.804861968831899E-3</v>
      </c>
      <c r="AH100" s="44">
        <f t="shared" si="114"/>
        <v>-4.0769298215028282E-2</v>
      </c>
      <c r="AI100" s="44">
        <f t="shared" si="115"/>
        <v>-9.3639910885712108E-2</v>
      </c>
      <c r="AJ100" s="44">
        <f t="shared" si="116"/>
        <v>2.6189057028676022E-3</v>
      </c>
      <c r="AK100" s="44">
        <f t="shared" si="117"/>
        <v>8.2909904932551015E-3</v>
      </c>
      <c r="AL100" s="44">
        <f t="shared" si="118"/>
        <v>-2.4274718611117851E-2</v>
      </c>
      <c r="AM100" s="44">
        <f t="shared" si="119"/>
        <v>-4.8595387962993897E-2</v>
      </c>
      <c r="AN100" s="44">
        <f t="shared" si="120"/>
        <v>-1.4212005277302708E-2</v>
      </c>
      <c r="AO100" s="44">
        <f t="shared" si="121"/>
        <v>-2.4981119847554689E-3</v>
      </c>
      <c r="AP100" s="44">
        <f t="shared" si="122"/>
        <v>2.054582987518816E-2</v>
      </c>
      <c r="AQ100" s="44">
        <f t="shared" si="122"/>
        <v>2.3746430821331987E-3</v>
      </c>
      <c r="AR100" s="44">
        <f t="shared" si="122"/>
        <v>-1.4534727745511344E-2</v>
      </c>
      <c r="AS100" s="44">
        <f t="shared" si="122"/>
        <v>-7.7430866037829449E-2</v>
      </c>
      <c r="AT100" s="44">
        <f t="shared" si="123"/>
        <v>-0.1150285632610335</v>
      </c>
      <c r="AU100" s="44">
        <f t="shared" si="123"/>
        <v>2.6886917954802803E-2</v>
      </c>
      <c r="AV100" s="44">
        <f t="shared" si="123"/>
        <v>-3.1218947013884613E-3</v>
      </c>
      <c r="AW100" s="44">
        <f t="shared" si="123"/>
        <v>4.2069709435681446E-3</v>
      </c>
      <c r="AX100" s="44">
        <f t="shared" si="131"/>
        <v>3.6992628495035929E-2</v>
      </c>
      <c r="AY100" s="44">
        <f t="shared" si="124"/>
        <v>-9.2944083474640893E-3</v>
      </c>
      <c r="AZ100" s="44">
        <f t="shared" si="124"/>
        <v>-2.710661320613228E-2</v>
      </c>
      <c r="BA100" s="44">
        <f t="shared" si="125"/>
        <v>-1</v>
      </c>
      <c r="BB100" s="44" t="e">
        <f t="shared" si="126"/>
        <v>#DIV/0!</v>
      </c>
      <c r="BC100" s="44" t="e">
        <f t="shared" si="127"/>
        <v>#DIV/0!</v>
      </c>
      <c r="BD100" s="44" t="e">
        <f t="shared" si="128"/>
        <v>#DIV/0!</v>
      </c>
      <c r="BE100" s="44" t="e">
        <f t="shared" si="129"/>
        <v>#DIV/0!</v>
      </c>
      <c r="BF100" s="52"/>
      <c r="BG100" s="52"/>
    </row>
    <row r="101" spans="1:59" s="53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8" t="s">
        <v>38</v>
      </c>
      <c r="Z101" s="56"/>
      <c r="AA101" s="56"/>
      <c r="AB101" s="44">
        <f t="shared" si="130"/>
        <v>7.8301062706216396E-3</v>
      </c>
      <c r="AC101" s="44">
        <f t="shared" si="109"/>
        <v>7.4645320757434686E-2</v>
      </c>
      <c r="AD101" s="44">
        <f t="shared" si="110"/>
        <v>-3.7691957304325618E-2</v>
      </c>
      <c r="AE101" s="44">
        <f t="shared" si="111"/>
        <v>0.14317891400653315</v>
      </c>
      <c r="AF101" s="44">
        <f t="shared" si="112"/>
        <v>1.8918499273860245E-2</v>
      </c>
      <c r="AG101" s="44">
        <f t="shared" si="113"/>
        <v>1.7501660468445701E-2</v>
      </c>
      <c r="AH101" s="44">
        <f t="shared" si="114"/>
        <v>5.2708084332420801E-2</v>
      </c>
      <c r="AI101" s="44">
        <f t="shared" si="115"/>
        <v>7.5333586715606859E-3</v>
      </c>
      <c r="AJ101" s="44">
        <f t="shared" si="116"/>
        <v>-2.601119420784892E-3</v>
      </c>
      <c r="AK101" s="44">
        <f t="shared" si="117"/>
        <v>4.745038002807811E-2</v>
      </c>
      <c r="AL101" s="44">
        <f t="shared" si="118"/>
        <v>-1.1710588065522942E-2</v>
      </c>
      <c r="AM101" s="44">
        <f t="shared" si="119"/>
        <v>8.0892644577741368E-3</v>
      </c>
      <c r="AN101" s="44">
        <f t="shared" si="120"/>
        <v>2.2786074004709445E-2</v>
      </c>
      <c r="AO101" s="44">
        <f t="shared" si="121"/>
        <v>-2.4465056834773957E-2</v>
      </c>
      <c r="AP101" s="44">
        <f t="shared" si="122"/>
        <v>-3.1561838343618254E-2</v>
      </c>
      <c r="AQ101" s="44">
        <f t="shared" si="122"/>
        <v>-5.6700197186684953E-2</v>
      </c>
      <c r="AR101" s="44">
        <f t="shared" si="122"/>
        <v>1.907773738239249E-2</v>
      </c>
      <c r="AS101" s="44">
        <f t="shared" si="122"/>
        <v>4.3595023190851068E-2</v>
      </c>
      <c r="AT101" s="44">
        <f t="shared" si="123"/>
        <v>-0.11959363324043459</v>
      </c>
      <c r="AU101" s="44">
        <f t="shared" si="123"/>
        <v>1.6217007865008348E-2</v>
      </c>
      <c r="AV101" s="44">
        <f t="shared" si="123"/>
        <v>-2.0696557829010809E-2</v>
      </c>
      <c r="AW101" s="44">
        <f t="shared" si="123"/>
        <v>6.2496386186250641E-2</v>
      </c>
      <c r="AX101" s="44">
        <f t="shared" si="131"/>
        <v>-1.978339239298077E-2</v>
      </c>
      <c r="AY101" s="44">
        <f t="shared" si="124"/>
        <v>3.7005898836262041E-4</v>
      </c>
      <c r="AZ101" s="44">
        <f t="shared" si="124"/>
        <v>2.7491286593037678E-3</v>
      </c>
      <c r="BA101" s="44">
        <f t="shared" si="125"/>
        <v>-1</v>
      </c>
      <c r="BB101" s="44" t="e">
        <f t="shared" si="126"/>
        <v>#DIV/0!</v>
      </c>
      <c r="BC101" s="44" t="e">
        <f t="shared" si="127"/>
        <v>#DIV/0!</v>
      </c>
      <c r="BD101" s="44" t="e">
        <f t="shared" si="128"/>
        <v>#DIV/0!</v>
      </c>
      <c r="BE101" s="44" t="e">
        <f t="shared" si="129"/>
        <v>#DIV/0!</v>
      </c>
      <c r="BF101" s="52"/>
      <c r="BG101" s="52"/>
    </row>
    <row r="102" spans="1:59" s="53" customFormat="1" ht="1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9" t="s">
        <v>157</v>
      </c>
      <c r="Z102" s="57"/>
      <c r="AA102" s="57"/>
      <c r="AB102" s="45">
        <f t="shared" si="130"/>
        <v>-8.9966415884046302E-3</v>
      </c>
      <c r="AC102" s="45">
        <f t="shared" si="109"/>
        <v>-2.0595596634539803E-2</v>
      </c>
      <c r="AD102" s="45">
        <f t="shared" si="110"/>
        <v>1.6669097668331689E-2</v>
      </c>
      <c r="AE102" s="45">
        <f t="shared" si="111"/>
        <v>-0.15156930262272017</v>
      </c>
      <c r="AF102" s="45">
        <f t="shared" si="112"/>
        <v>0.2885663479917393</v>
      </c>
      <c r="AG102" s="45">
        <f t="shared" si="113"/>
        <v>7.2176634484449886E-2</v>
      </c>
      <c r="AH102" s="45">
        <f t="shared" si="114"/>
        <v>8.8683200107887883E-2</v>
      </c>
      <c r="AI102" s="45">
        <f t="shared" si="115"/>
        <v>-3.8190155284822724E-2</v>
      </c>
      <c r="AJ102" s="45">
        <f t="shared" si="116"/>
        <v>2.3082880795133764E-2</v>
      </c>
      <c r="AK102" s="45">
        <f t="shared" si="117"/>
        <v>-1.3387089841105926E-3</v>
      </c>
      <c r="AL102" s="45">
        <f t="shared" si="118"/>
        <v>-2.0671902013872256E-2</v>
      </c>
      <c r="AM102" s="45">
        <f t="shared" si="119"/>
        <v>-7.9203747040815786E-3</v>
      </c>
      <c r="AN102" s="45">
        <f t="shared" si="120"/>
        <v>-2.3378789087064367E-2</v>
      </c>
      <c r="AO102" s="45">
        <f t="shared" si="121"/>
        <v>-4.9964055997594681E-2</v>
      </c>
      <c r="AP102" s="45">
        <f t="shared" si="122"/>
        <v>3.4022261125541187E-2</v>
      </c>
      <c r="AQ102" s="45">
        <f t="shared" si="122"/>
        <v>8.3297592292663758E-4</v>
      </c>
      <c r="AR102" s="45">
        <f t="shared" si="122"/>
        <v>0.11603659412258649</v>
      </c>
      <c r="AS102" s="45">
        <f t="shared" si="122"/>
        <v>-9.4772523822034049E-2</v>
      </c>
      <c r="AT102" s="45">
        <f t="shared" si="123"/>
        <v>-9.6123365386109105E-2</v>
      </c>
      <c r="AU102" s="45">
        <f t="shared" si="123"/>
        <v>-3.0108547307950873E-2</v>
      </c>
      <c r="AV102" s="45">
        <f t="shared" si="123"/>
        <v>-2.3970131834866293E-2</v>
      </c>
      <c r="AW102" s="45">
        <f t="shared" si="123"/>
        <v>7.627297327896887E-2</v>
      </c>
      <c r="AX102" s="45">
        <f t="shared" si="131"/>
        <v>3.8059656099262984E-3</v>
      </c>
      <c r="AY102" s="45">
        <f t="shared" si="124"/>
        <v>-1.7569416044265207E-2</v>
      </c>
      <c r="AZ102" s="45">
        <f t="shared" si="124"/>
        <v>-3.074367493010044E-4</v>
      </c>
      <c r="BA102" s="45">
        <f t="shared" si="125"/>
        <v>-1</v>
      </c>
      <c r="BB102" s="45" t="e">
        <f t="shared" si="126"/>
        <v>#DIV/0!</v>
      </c>
      <c r="BC102" s="45" t="e">
        <f t="shared" si="127"/>
        <v>#DIV/0!</v>
      </c>
      <c r="BD102" s="45" t="e">
        <f t="shared" si="128"/>
        <v>#DIV/0!</v>
      </c>
      <c r="BE102" s="45" t="e">
        <f t="shared" si="129"/>
        <v>#DIV/0!</v>
      </c>
      <c r="BF102" s="54"/>
      <c r="BG102" s="54"/>
    </row>
    <row r="103" spans="1:59" s="53" customFormat="1" ht="15" thickTop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0" t="s">
        <v>36</v>
      </c>
      <c r="Z103" s="58"/>
      <c r="AA103" s="58"/>
      <c r="AB103" s="46">
        <f t="shared" si="130"/>
        <v>7.3362903442233396E-3</v>
      </c>
      <c r="AC103" s="46">
        <f t="shared" si="109"/>
        <v>8.7117722736336223E-3</v>
      </c>
      <c r="AD103" s="46">
        <f t="shared" si="110"/>
        <v>-5.8778813113196104E-3</v>
      </c>
      <c r="AE103" s="46">
        <f t="shared" si="111"/>
        <v>5.2428749821816334E-2</v>
      </c>
      <c r="AF103" s="46">
        <f t="shared" si="112"/>
        <v>1.103173104536781E-2</v>
      </c>
      <c r="AG103" s="46">
        <f t="shared" si="113"/>
        <v>1.0277833057260821E-2</v>
      </c>
      <c r="AH103" s="46">
        <f t="shared" si="114"/>
        <v>-1.758104677606287E-3</v>
      </c>
      <c r="AI103" s="46">
        <f t="shared" si="115"/>
        <v>-2.7771647165151014E-2</v>
      </c>
      <c r="AJ103" s="46">
        <f t="shared" si="116"/>
        <v>2.8585332799667018E-2</v>
      </c>
      <c r="AK103" s="46">
        <f t="shared" si="117"/>
        <v>1.6930919839450498E-2</v>
      </c>
      <c r="AL103" s="46">
        <f t="shared" si="118"/>
        <v>-1.3272748105924825E-2</v>
      </c>
      <c r="AM103" s="46">
        <f t="shared" si="119"/>
        <v>2.9437734019049033E-2</v>
      </c>
      <c r="AN103" s="46">
        <f t="shared" si="120"/>
        <v>3.9157133588898496E-3</v>
      </c>
      <c r="AO103" s="46">
        <f t="shared" si="121"/>
        <v>-7.9535581650802545E-4</v>
      </c>
      <c r="AP103" s="46">
        <f t="shared" si="122"/>
        <v>5.7799776140554648E-3</v>
      </c>
      <c r="AQ103" s="46">
        <f t="shared" si="122"/>
        <v>-1.5897237707734102E-2</v>
      </c>
      <c r="AR103" s="46">
        <f t="shared" si="122"/>
        <v>2.693874771518745E-2</v>
      </c>
      <c r="AS103" s="46">
        <f t="shared" si="122"/>
        <v>-6.3872901760521739E-2</v>
      </c>
      <c r="AT103" s="46">
        <f t="shared" si="123"/>
        <v>-5.8951690776609889E-2</v>
      </c>
      <c r="AU103" s="46">
        <f t="shared" si="123"/>
        <v>4.3305191096015827E-2</v>
      </c>
      <c r="AV103" s="46">
        <f t="shared" si="123"/>
        <v>4.0270242213539476E-2</v>
      </c>
      <c r="AW103" s="46">
        <f t="shared" si="123"/>
        <v>2.7258797131151979E-2</v>
      </c>
      <c r="AX103" s="46">
        <f t="shared" si="131"/>
        <v>1.1854015407576357E-2</v>
      </c>
      <c r="AY103" s="46">
        <f t="shared" si="124"/>
        <v>-3.4444420957580935E-2</v>
      </c>
      <c r="AZ103" s="46">
        <f t="shared" si="124"/>
        <v>-3.3992147744179912E-2</v>
      </c>
      <c r="BA103" s="46">
        <f t="shared" si="125"/>
        <v>-1</v>
      </c>
      <c r="BB103" s="46" t="e">
        <f t="shared" si="126"/>
        <v>#DIV/0!</v>
      </c>
      <c r="BC103" s="46" t="e">
        <f t="shared" si="127"/>
        <v>#DIV/0!</v>
      </c>
      <c r="BD103" s="46" t="e">
        <f t="shared" si="128"/>
        <v>#DIV/0!</v>
      </c>
      <c r="BE103" s="46" t="e">
        <f t="shared" si="129"/>
        <v>#DIV/0!</v>
      </c>
      <c r="BF103" s="55"/>
      <c r="BG103" s="55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2"/>
  <sheetViews>
    <sheetView zoomScale="80" zoomScaleNormal="80" workbookViewId="0">
      <pane xSplit="26" ySplit="4" topLeftCell="AV5" activePane="bottomRight" state="frozenSplit"/>
      <selection pane="topRight" activeCell="AR1" sqref="AR1"/>
      <selection pane="bottomLeft" activeCell="A3" sqref="A3"/>
      <selection pane="bottomRight" activeCell="BQ48" sqref="BQ48"/>
    </sheetView>
  </sheetViews>
  <sheetFormatPr defaultRowHeight="14.25"/>
  <cols>
    <col min="1" max="1" width="1.625" style="1" customWidth="1"/>
    <col min="2" max="21" width="1.625" style="1" hidden="1" customWidth="1"/>
    <col min="22" max="24" width="1.625" style="1" customWidth="1"/>
    <col min="25" max="25" width="39.625" style="1" customWidth="1"/>
    <col min="26" max="49" width="12.625" style="1" customWidth="1"/>
    <col min="50" max="51" width="12.375" style="1" customWidth="1"/>
    <col min="52" max="52" width="13.25" style="1" customWidth="1"/>
    <col min="53" max="57" width="15.625" style="1" hidden="1" customWidth="1"/>
    <col min="58" max="58" width="12.625" style="1" customWidth="1"/>
    <col min="59" max="59" width="12.625" style="1" hidden="1" customWidth="1"/>
    <col min="60" max="60" width="12.625" style="1" customWidth="1"/>
    <col min="61" max="75" width="9" style="1"/>
    <col min="76" max="76" width="9" style="1" customWidth="1"/>
    <col min="77" max="16384" width="9" style="1"/>
  </cols>
  <sheetData>
    <row r="1" spans="1:60" ht="30" customHeight="1">
      <c r="A1" s="280" t="s">
        <v>179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101"/>
    </row>
    <row r="2" spans="1:60" ht="14.25" customHeight="1">
      <c r="A2" s="280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101"/>
    </row>
    <row r="3" spans="1:60" ht="15" thickBo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8" t="s">
        <v>186</v>
      </c>
      <c r="X3" s="274"/>
      <c r="Y3" s="274"/>
      <c r="AP3" s="309"/>
    </row>
    <row r="4" spans="1:60" ht="31.5" thickBot="1">
      <c r="W4" s="216" t="s">
        <v>24</v>
      </c>
      <c r="X4" s="217"/>
      <c r="Y4" s="218"/>
      <c r="Z4" s="219"/>
      <c r="AA4" s="651">
        <v>1990</v>
      </c>
      <c r="AB4" s="651">
        <v>1991</v>
      </c>
      <c r="AC4" s="651">
        <v>1992</v>
      </c>
      <c r="AD4" s="651">
        <v>1993</v>
      </c>
      <c r="AE4" s="651">
        <v>1994</v>
      </c>
      <c r="AF4" s="651">
        <v>1995</v>
      </c>
      <c r="AG4" s="651">
        <v>1996</v>
      </c>
      <c r="AH4" s="651">
        <v>1997</v>
      </c>
      <c r="AI4" s="651">
        <v>1998</v>
      </c>
      <c r="AJ4" s="652">
        <v>1999</v>
      </c>
      <c r="AK4" s="652">
        <v>2000</v>
      </c>
      <c r="AL4" s="652">
        <f t="shared" ref="AL4:AR4" si="0">AK4+1</f>
        <v>2001</v>
      </c>
      <c r="AM4" s="652">
        <f t="shared" si="0"/>
        <v>2002</v>
      </c>
      <c r="AN4" s="651">
        <f t="shared" si="0"/>
        <v>2003</v>
      </c>
      <c r="AO4" s="651">
        <f t="shared" si="0"/>
        <v>2004</v>
      </c>
      <c r="AP4" s="653">
        <f t="shared" si="0"/>
        <v>2005</v>
      </c>
      <c r="AQ4" s="651">
        <f t="shared" si="0"/>
        <v>2006</v>
      </c>
      <c r="AR4" s="651">
        <f t="shared" si="0"/>
        <v>2007</v>
      </c>
      <c r="AS4" s="654">
        <v>2008</v>
      </c>
      <c r="AT4" s="654">
        <v>2009</v>
      </c>
      <c r="AU4" s="654">
        <v>2010</v>
      </c>
      <c r="AV4" s="649">
        <v>2011</v>
      </c>
      <c r="AW4" s="654">
        <v>2012</v>
      </c>
      <c r="AX4" s="646">
        <v>2013</v>
      </c>
      <c r="AY4" s="659">
        <v>2014</v>
      </c>
      <c r="AZ4" s="646" t="s">
        <v>268</v>
      </c>
      <c r="BA4" s="647" t="s">
        <v>269</v>
      </c>
      <c r="BB4" s="648" t="s">
        <v>270</v>
      </c>
      <c r="BC4" s="648" t="s">
        <v>271</v>
      </c>
      <c r="BD4" s="648" t="s">
        <v>272</v>
      </c>
      <c r="BE4" s="649" t="s">
        <v>273</v>
      </c>
      <c r="BF4" s="650" t="s">
        <v>274</v>
      </c>
      <c r="BG4" s="360" t="s">
        <v>26</v>
      </c>
    </row>
    <row r="5" spans="1:60">
      <c r="W5" s="450" t="s">
        <v>154</v>
      </c>
      <c r="X5" s="84"/>
      <c r="Y5" s="85"/>
      <c r="Z5" s="201"/>
      <c r="AA5" s="201">
        <f t="shared" ref="AA5" si="1">SUM(AA6,AA7,AA21,AA26)</f>
        <v>1066843.906728908</v>
      </c>
      <c r="AB5" s="201">
        <f t="shared" ref="AB5" si="2">SUM(AB6,AB7,AB21,AB26)</f>
        <v>1074041.3040417375</v>
      </c>
      <c r="AC5" s="201">
        <f t="shared" ref="AC5:AY5" si="3">SUM(AC6,AC7,AC21,AC26)</f>
        <v>1082466.5023980646</v>
      </c>
      <c r="AD5" s="201">
        <f t="shared" si="3"/>
        <v>1077829.1288808058</v>
      </c>
      <c r="AE5" s="201">
        <f t="shared" si="3"/>
        <v>1134190.372837116</v>
      </c>
      <c r="AF5" s="201">
        <f t="shared" si="3"/>
        <v>1146651.5420578965</v>
      </c>
      <c r="AG5" s="201">
        <f t="shared" si="3"/>
        <v>1158374.2445240521</v>
      </c>
      <c r="AH5" s="201">
        <f t="shared" si="3"/>
        <v>1157171.0074931036</v>
      </c>
      <c r="AI5" s="201">
        <f t="shared" si="3"/>
        <v>1128113.1379557559</v>
      </c>
      <c r="AJ5" s="201">
        <f t="shared" si="3"/>
        <v>1162835.917925633</v>
      </c>
      <c r="AK5" s="201">
        <f t="shared" si="3"/>
        <v>1182090.8648413618</v>
      </c>
      <c r="AL5" s="201">
        <f t="shared" si="3"/>
        <v>1166998.1409992846</v>
      </c>
      <c r="AM5" s="201">
        <f t="shared" si="3"/>
        <v>1206508.1944683478</v>
      </c>
      <c r="AN5" s="201">
        <f t="shared" si="3"/>
        <v>1211629.3088795284</v>
      </c>
      <c r="AO5" s="201">
        <f t="shared" si="3"/>
        <v>1211616.0919220601</v>
      </c>
      <c r="AP5" s="201">
        <f t="shared" si="3"/>
        <v>1219019.1869170549</v>
      </c>
      <c r="AQ5" s="201">
        <f t="shared" si="3"/>
        <v>1199920.3335569187</v>
      </c>
      <c r="AR5" s="201">
        <f t="shared" si="3"/>
        <v>1234599.7143775276</v>
      </c>
      <c r="AS5" s="201">
        <f t="shared" si="3"/>
        <v>1153248.5008776989</v>
      </c>
      <c r="AT5" s="201">
        <f t="shared" si="3"/>
        <v>1089993.5575030358</v>
      </c>
      <c r="AU5" s="201">
        <f t="shared" si="3"/>
        <v>1138758.3317057912</v>
      </c>
      <c r="AV5" s="201">
        <f t="shared" si="3"/>
        <v>1188362.3614179539</v>
      </c>
      <c r="AW5" s="201">
        <f t="shared" si="3"/>
        <v>1220745.8823444166</v>
      </c>
      <c r="AX5" s="201">
        <f t="shared" si="3"/>
        <v>1235035.7796266526</v>
      </c>
      <c r="AY5" s="201">
        <f t="shared" si="3"/>
        <v>1190300.4898895989</v>
      </c>
      <c r="AZ5" s="201">
        <f t="shared" ref="AZ5" si="4">SUM(AZ6,AZ7,AZ21,AZ26)</f>
        <v>1148417.7499108885</v>
      </c>
      <c r="BA5" s="86"/>
      <c r="BB5" s="86"/>
      <c r="BC5" s="86"/>
      <c r="BD5" s="86"/>
      <c r="BE5" s="353"/>
      <c r="BF5" s="87"/>
      <c r="BG5" s="361"/>
      <c r="BH5" s="156"/>
    </row>
    <row r="6" spans="1:60">
      <c r="W6" s="83"/>
      <c r="X6" s="59" t="s">
        <v>27</v>
      </c>
      <c r="Y6" s="61"/>
      <c r="Z6" s="189"/>
      <c r="AA6" s="189">
        <v>91103.403831120784</v>
      </c>
      <c r="AB6" s="189">
        <v>91462.841114074632</v>
      </c>
      <c r="AC6" s="189">
        <v>91800.109004363563</v>
      </c>
      <c r="AD6" s="189">
        <v>90358.873556207254</v>
      </c>
      <c r="AE6" s="189">
        <v>97552.500189353188</v>
      </c>
      <c r="AF6" s="189">
        <v>100250.2780988039</v>
      </c>
      <c r="AG6" s="189">
        <v>96954.674543332352</v>
      </c>
      <c r="AH6" s="189">
        <v>101603.71891751148</v>
      </c>
      <c r="AI6" s="189">
        <v>91717.007307588181</v>
      </c>
      <c r="AJ6" s="189">
        <v>92413.675518914126</v>
      </c>
      <c r="AK6" s="189">
        <v>89824.472062992092</v>
      </c>
      <c r="AL6" s="189">
        <v>87239.622877125861</v>
      </c>
      <c r="AM6" s="189">
        <v>93269.065450968774</v>
      </c>
      <c r="AN6" s="189">
        <v>92747.021503128679</v>
      </c>
      <c r="AO6" s="189">
        <v>89248.852154948676</v>
      </c>
      <c r="AP6" s="189">
        <v>103660.58877358455</v>
      </c>
      <c r="AQ6" s="189">
        <v>87991.061559518217</v>
      </c>
      <c r="AR6" s="189">
        <v>107604.44194007972</v>
      </c>
      <c r="AS6" s="189">
        <v>105764.48707513852</v>
      </c>
      <c r="AT6" s="189">
        <v>103199.46352265103</v>
      </c>
      <c r="AU6" s="189">
        <v>110229.29647617786</v>
      </c>
      <c r="AV6" s="189">
        <v>111250.65179206562</v>
      </c>
      <c r="AW6" s="189">
        <v>104586.71449733895</v>
      </c>
      <c r="AX6" s="189">
        <v>98870.621530180215</v>
      </c>
      <c r="AY6" s="189">
        <v>93256.474620587425</v>
      </c>
      <c r="AZ6" s="189">
        <v>88205.513345604253</v>
      </c>
      <c r="BA6" s="64"/>
      <c r="BB6" s="64"/>
      <c r="BC6" s="64"/>
      <c r="BD6" s="64"/>
      <c r="BE6" s="354"/>
      <c r="BF6" s="65"/>
      <c r="BG6" s="362"/>
    </row>
    <row r="7" spans="1:60">
      <c r="W7" s="83"/>
      <c r="X7" s="68" t="s">
        <v>28</v>
      </c>
      <c r="Y7" s="70"/>
      <c r="Z7" s="193"/>
      <c r="AA7" s="193">
        <f>SUM(AA8:AA20)</f>
        <v>501893.03905101283</v>
      </c>
      <c r="AB7" s="193">
        <f t="shared" ref="AB7" si="5">SUM(AB8:AB20)</f>
        <v>490989.28330030857</v>
      </c>
      <c r="AC7" s="193">
        <f t="shared" ref="AC7" si="6">SUM(AC8:AC20)</f>
        <v>480705.4172110291</v>
      </c>
      <c r="AD7" s="193">
        <f t="shared" ref="AD7" si="7">SUM(AD8:AD20)</f>
        <v>466826.35689475911</v>
      </c>
      <c r="AE7" s="193">
        <f t="shared" ref="AE7" si="8">SUM(AE8:AE20)</f>
        <v>483693.81657956791</v>
      </c>
      <c r="AF7" s="193">
        <f t="shared" ref="AF7" si="9">SUM(AF8:AF20)</f>
        <v>477798.56724495039</v>
      </c>
      <c r="AG7" s="193">
        <f t="shared" ref="AG7" si="10">SUM(AG8:AG20)</f>
        <v>482073.59780739882</v>
      </c>
      <c r="AH7" s="193">
        <f t="shared" ref="AH7" si="11">SUM(AH8:AH20)</f>
        <v>473359.81446267536</v>
      </c>
      <c r="AI7" s="193">
        <f t="shared" ref="AI7" si="12">SUM(AI8:AI20)</f>
        <v>443227.53292698791</v>
      </c>
      <c r="AJ7" s="193">
        <f t="shared" ref="AJ7" si="13">SUM(AJ8:AJ20)</f>
        <v>454720.73348264978</v>
      </c>
      <c r="AK7" s="193">
        <f t="shared" ref="AK7" si="14">SUM(AK8:AK20)</f>
        <v>465854.63139645039</v>
      </c>
      <c r="AL7" s="193">
        <f t="shared" ref="AL7" si="15">SUM(AL8:AL20)</f>
        <v>453332.11217035918</v>
      </c>
      <c r="AM7" s="193">
        <f t="shared" ref="AM7" si="16">SUM(AM8:AM20)</f>
        <v>467776.33964418498</v>
      </c>
      <c r="AN7" s="193">
        <f t="shared" ref="AN7" si="17">SUM(AN8:AN20)</f>
        <v>470834.56923621235</v>
      </c>
      <c r="AO7" s="193">
        <f t="shared" ref="AO7" si="18">SUM(AO8:AO20)</f>
        <v>468204.49815293169</v>
      </c>
      <c r="AP7" s="193">
        <f t="shared" ref="AP7" si="19">SUM(AP8:AP20)</f>
        <v>456904.62841954944</v>
      </c>
      <c r="AQ7" s="193">
        <f t="shared" ref="AQ7" si="20">SUM(AQ8:AQ20)</f>
        <v>471846.04642948287</v>
      </c>
      <c r="AR7" s="193">
        <f t="shared" ref="AR7" si="21">SUM(AR8:AR20)</f>
        <v>471954.19168740558</v>
      </c>
      <c r="AS7" s="193">
        <f t="shared" ref="AS7" si="22">SUM(AS8:AS20)</f>
        <v>417034.91491295281</v>
      </c>
      <c r="AT7" s="193">
        <f t="shared" ref="AT7" si="23">SUM(AT8:AT20)</f>
        <v>382145.55305518035</v>
      </c>
      <c r="AU7" s="193">
        <f t="shared" ref="AU7" si="24">SUM(AU8:AU20)</f>
        <v>413501.5383173498</v>
      </c>
      <c r="AV7" s="193">
        <f t="shared" ref="AV7" si="25">SUM(AV8:AV20)</f>
        <v>428968.83845650341</v>
      </c>
      <c r="AW7" s="193">
        <f t="shared" ref="AW7" si="26">SUM(AW8:AW20)</f>
        <v>432245.94218474807</v>
      </c>
      <c r="AX7" s="193">
        <f t="shared" ref="AX7" si="27">SUM(AX8:AX20)</f>
        <v>431852.79545867024</v>
      </c>
      <c r="AY7" s="193">
        <f t="shared" ref="AY7:AZ7" si="28">SUM(AY8:AY20)</f>
        <v>421396.76102130115</v>
      </c>
      <c r="AZ7" s="193">
        <f t="shared" si="28"/>
        <v>412747.39649831079</v>
      </c>
      <c r="BA7" s="71"/>
      <c r="BB7" s="71"/>
      <c r="BC7" s="71"/>
      <c r="BD7" s="71"/>
      <c r="BE7" s="355"/>
      <c r="BF7" s="72"/>
      <c r="BG7" s="363"/>
    </row>
    <row r="8" spans="1:60">
      <c r="W8" s="83"/>
      <c r="X8" s="69"/>
      <c r="Y8" s="26" t="s">
        <v>196</v>
      </c>
      <c r="Z8" s="190"/>
      <c r="AA8" s="190">
        <v>31535.794624399947</v>
      </c>
      <c r="AB8" s="190">
        <v>30332.270827613887</v>
      </c>
      <c r="AC8" s="190">
        <v>29840.214820978435</v>
      </c>
      <c r="AD8" s="190">
        <v>28891.347754050352</v>
      </c>
      <c r="AE8" s="190">
        <v>28595.411538471704</v>
      </c>
      <c r="AF8" s="190">
        <v>27892.579364495847</v>
      </c>
      <c r="AG8" s="190">
        <v>26642.753264201503</v>
      </c>
      <c r="AH8" s="190">
        <v>25211.624720783133</v>
      </c>
      <c r="AI8" s="190">
        <v>24044.067857988517</v>
      </c>
      <c r="AJ8" s="190">
        <v>23621.049187545425</v>
      </c>
      <c r="AK8" s="190">
        <v>22536.944904101198</v>
      </c>
      <c r="AL8" s="190">
        <v>21507.360942817337</v>
      </c>
      <c r="AM8" s="190">
        <v>20601.091417515749</v>
      </c>
      <c r="AN8" s="190">
        <v>19323.053603598095</v>
      </c>
      <c r="AO8" s="190">
        <v>17944.125464177876</v>
      </c>
      <c r="AP8" s="190">
        <v>16741.384285495333</v>
      </c>
      <c r="AQ8" s="190">
        <v>16128.143910344566</v>
      </c>
      <c r="AR8" s="190">
        <v>16920.457632028629</v>
      </c>
      <c r="AS8" s="190">
        <v>14178.482317756087</v>
      </c>
      <c r="AT8" s="190">
        <v>14714.210053618133</v>
      </c>
      <c r="AU8" s="190">
        <v>16327.076171447292</v>
      </c>
      <c r="AV8" s="190">
        <v>16084.526003632436</v>
      </c>
      <c r="AW8" s="190">
        <v>17630.203618512434</v>
      </c>
      <c r="AX8" s="190">
        <v>16805.333229319469</v>
      </c>
      <c r="AY8" s="190">
        <v>15977.325996694057</v>
      </c>
      <c r="AZ8" s="190">
        <v>15820.500753629825</v>
      </c>
      <c r="BA8" s="62"/>
      <c r="BB8" s="62"/>
      <c r="BC8" s="62"/>
      <c r="BD8" s="62"/>
      <c r="BE8" s="356"/>
      <c r="BF8" s="67"/>
      <c r="BG8" s="364"/>
    </row>
    <row r="9" spans="1:60">
      <c r="W9" s="83"/>
      <c r="X9" s="69"/>
      <c r="Y9" s="555" t="s">
        <v>198</v>
      </c>
      <c r="Z9" s="190"/>
      <c r="AA9" s="190">
        <v>19328.248977165265</v>
      </c>
      <c r="AB9" s="190">
        <v>19821.501447683666</v>
      </c>
      <c r="AC9" s="190">
        <v>20310.75271910421</v>
      </c>
      <c r="AD9" s="190">
        <v>19980.976544850084</v>
      </c>
      <c r="AE9" s="190">
        <v>21529.309485800077</v>
      </c>
      <c r="AF9" s="190">
        <v>21739.52519363489</v>
      </c>
      <c r="AG9" s="190">
        <v>21792.3861013026</v>
      </c>
      <c r="AH9" s="190">
        <v>21727.83532921704</v>
      </c>
      <c r="AI9" s="190">
        <v>22461.327573944265</v>
      </c>
      <c r="AJ9" s="190">
        <v>23116.259723560637</v>
      </c>
      <c r="AK9" s="190">
        <v>23294.438540382293</v>
      </c>
      <c r="AL9" s="190">
        <v>23588.809371479143</v>
      </c>
      <c r="AM9" s="190">
        <v>24608.053602500459</v>
      </c>
      <c r="AN9" s="190">
        <v>25103.132511661926</v>
      </c>
      <c r="AO9" s="190">
        <v>25373.014042919112</v>
      </c>
      <c r="AP9" s="190">
        <v>21195.040358640643</v>
      </c>
      <c r="AQ9" s="190">
        <v>21971.705673870794</v>
      </c>
      <c r="AR9" s="190">
        <v>23946.47224706117</v>
      </c>
      <c r="AS9" s="190">
        <v>23996.62249126859</v>
      </c>
      <c r="AT9" s="190">
        <v>20070.010186026997</v>
      </c>
      <c r="AU9" s="190">
        <v>20549.896312196612</v>
      </c>
      <c r="AV9" s="190">
        <v>21295.633370348714</v>
      </c>
      <c r="AW9" s="190">
        <v>22686.093956894467</v>
      </c>
      <c r="AX9" s="190">
        <v>19910.970878587083</v>
      </c>
      <c r="AY9" s="190">
        <v>20973.017026625144</v>
      </c>
      <c r="AZ9" s="190">
        <v>20781.439209216296</v>
      </c>
      <c r="BA9" s="62"/>
      <c r="BB9" s="62"/>
      <c r="BC9" s="62"/>
      <c r="BD9" s="62"/>
      <c r="BE9" s="356"/>
      <c r="BF9" s="67"/>
      <c r="BG9" s="364"/>
    </row>
    <row r="10" spans="1:60">
      <c r="W10" s="83"/>
      <c r="X10" s="69"/>
      <c r="Y10" s="557" t="s">
        <v>199</v>
      </c>
      <c r="Z10" s="190"/>
      <c r="AA10" s="190">
        <v>18807.375800105117</v>
      </c>
      <c r="AB10" s="190">
        <v>18572.847777189807</v>
      </c>
      <c r="AC10" s="190">
        <v>18436.665624079065</v>
      </c>
      <c r="AD10" s="190">
        <v>17828.511857285896</v>
      </c>
      <c r="AE10" s="190">
        <v>18229.208507429481</v>
      </c>
      <c r="AF10" s="190">
        <v>17895.783972047342</v>
      </c>
      <c r="AG10" s="190">
        <v>17428.190796099021</v>
      </c>
      <c r="AH10" s="190">
        <v>16971.318435878187</v>
      </c>
      <c r="AI10" s="190">
        <v>16707.237929903171</v>
      </c>
      <c r="AJ10" s="190">
        <v>16415.958240114738</v>
      </c>
      <c r="AK10" s="190">
        <v>15847.46923688523</v>
      </c>
      <c r="AL10" s="190">
        <v>15197.937437250683</v>
      </c>
      <c r="AM10" s="190">
        <v>14868.848498511041</v>
      </c>
      <c r="AN10" s="190">
        <v>14725.124786881126</v>
      </c>
      <c r="AO10" s="190">
        <v>13996.228022241872</v>
      </c>
      <c r="AP10" s="190">
        <v>11900.139663803186</v>
      </c>
      <c r="AQ10" s="190">
        <v>11366.245819426651</v>
      </c>
      <c r="AR10" s="190">
        <v>11885.874211305603</v>
      </c>
      <c r="AS10" s="190">
        <v>12823.978629758338</v>
      </c>
      <c r="AT10" s="190">
        <v>9121.2184410936643</v>
      </c>
      <c r="AU10" s="190">
        <v>12380.635826632782</v>
      </c>
      <c r="AV10" s="190">
        <v>12040.138623431438</v>
      </c>
      <c r="AW10" s="190">
        <v>11671.722801871883</v>
      </c>
      <c r="AX10" s="190">
        <v>11984.385655378332</v>
      </c>
      <c r="AY10" s="190">
        <v>11637.625969814853</v>
      </c>
      <c r="AZ10" s="190">
        <v>11663.587913302719</v>
      </c>
      <c r="BA10" s="62"/>
      <c r="BB10" s="62"/>
      <c r="BC10" s="62"/>
      <c r="BD10" s="62"/>
      <c r="BE10" s="356"/>
      <c r="BF10" s="67"/>
      <c r="BG10" s="364"/>
    </row>
    <row r="11" spans="1:60">
      <c r="W11" s="83"/>
      <c r="X11" s="69"/>
      <c r="Y11" s="557" t="s">
        <v>200</v>
      </c>
      <c r="Z11" s="190"/>
      <c r="AA11" s="190">
        <v>4245.973900208076</v>
      </c>
      <c r="AB11" s="190">
        <v>4146.7218369479488</v>
      </c>
      <c r="AC11" s="190">
        <v>4072.1999608544438</v>
      </c>
      <c r="AD11" s="190">
        <v>3850.9580676570931</v>
      </c>
      <c r="AE11" s="190">
        <v>4027.0431887193008</v>
      </c>
      <c r="AF11" s="190">
        <v>3879.1896685103311</v>
      </c>
      <c r="AG11" s="190">
        <v>3742.5325692846122</v>
      </c>
      <c r="AH11" s="190">
        <v>3518.1316331412145</v>
      </c>
      <c r="AI11" s="190">
        <v>3424.9411130777294</v>
      </c>
      <c r="AJ11" s="190">
        <v>3370.4905354920752</v>
      </c>
      <c r="AK11" s="190">
        <v>3241.6236120134931</v>
      </c>
      <c r="AL11" s="190">
        <v>3221.3941930598512</v>
      </c>
      <c r="AM11" s="190">
        <v>3321.4118195635556</v>
      </c>
      <c r="AN11" s="190">
        <v>3401.7450005186602</v>
      </c>
      <c r="AO11" s="190">
        <v>3367.6568784626479</v>
      </c>
      <c r="AP11" s="190">
        <v>2339.6908006386343</v>
      </c>
      <c r="AQ11" s="190">
        <v>2683.9546522888159</v>
      </c>
      <c r="AR11" s="190">
        <v>2441.3336318873035</v>
      </c>
      <c r="AS11" s="190">
        <v>2110.6035365180564</v>
      </c>
      <c r="AT11" s="190">
        <v>1715.7787950811078</v>
      </c>
      <c r="AU11" s="190">
        <v>2147.5031204396796</v>
      </c>
      <c r="AV11" s="190">
        <v>2229.0712787775628</v>
      </c>
      <c r="AW11" s="190">
        <v>2457.7319122760796</v>
      </c>
      <c r="AX11" s="190">
        <v>2405.5507543646518</v>
      </c>
      <c r="AY11" s="190">
        <v>2290.8022900712049</v>
      </c>
      <c r="AZ11" s="190">
        <v>2243.4987313825736</v>
      </c>
      <c r="BA11" s="62"/>
      <c r="BB11" s="62"/>
      <c r="BC11" s="62"/>
      <c r="BD11" s="62"/>
      <c r="BE11" s="356"/>
      <c r="BF11" s="67"/>
      <c r="BG11" s="364"/>
    </row>
    <row r="12" spans="1:60">
      <c r="W12" s="83"/>
      <c r="X12" s="69"/>
      <c r="Y12" s="557" t="s">
        <v>201</v>
      </c>
      <c r="Z12" s="190"/>
      <c r="AA12" s="190">
        <v>32324.541624534904</v>
      </c>
      <c r="AB12" s="190">
        <v>32224.539723151123</v>
      </c>
      <c r="AC12" s="190">
        <v>31527.302102447538</v>
      </c>
      <c r="AD12" s="190">
        <v>31285.141660433641</v>
      </c>
      <c r="AE12" s="190">
        <v>32529.734852474121</v>
      </c>
      <c r="AF12" s="190">
        <v>33630.660347945326</v>
      </c>
      <c r="AG12" s="190">
        <v>33872.45230075116</v>
      </c>
      <c r="AH12" s="190">
        <v>33690.978792137648</v>
      </c>
      <c r="AI12" s="190">
        <v>32131.241260419905</v>
      </c>
      <c r="AJ12" s="190">
        <v>32766.995292894237</v>
      </c>
      <c r="AK12" s="190">
        <v>33513.977873852156</v>
      </c>
      <c r="AL12" s="190">
        <v>32721.037676484411</v>
      </c>
      <c r="AM12" s="190">
        <v>32490.097422191982</v>
      </c>
      <c r="AN12" s="190">
        <v>32226.682995055937</v>
      </c>
      <c r="AO12" s="190">
        <v>31584.321287019528</v>
      </c>
      <c r="AP12" s="190">
        <v>29639.097787285456</v>
      </c>
      <c r="AQ12" s="190">
        <v>28854.042125726104</v>
      </c>
      <c r="AR12" s="190">
        <v>28258.874564316284</v>
      </c>
      <c r="AS12" s="190">
        <v>25863.293690140417</v>
      </c>
      <c r="AT12" s="190">
        <v>23516.241444942469</v>
      </c>
      <c r="AU12" s="190">
        <v>24225.766456816571</v>
      </c>
      <c r="AV12" s="190">
        <v>24310.390931680813</v>
      </c>
      <c r="AW12" s="190">
        <v>23998.880725031893</v>
      </c>
      <c r="AX12" s="190">
        <v>23732.482226919994</v>
      </c>
      <c r="AY12" s="190">
        <v>22821.748514069426</v>
      </c>
      <c r="AZ12" s="190">
        <v>22677.356429627624</v>
      </c>
      <c r="BA12" s="62"/>
      <c r="BB12" s="62"/>
      <c r="BC12" s="62"/>
      <c r="BD12" s="62"/>
      <c r="BE12" s="356"/>
      <c r="BF12" s="67"/>
      <c r="BG12" s="364"/>
    </row>
    <row r="13" spans="1:60">
      <c r="W13" s="83"/>
      <c r="X13" s="69"/>
      <c r="Y13" s="558" t="s">
        <v>202</v>
      </c>
      <c r="Z13" s="190"/>
      <c r="AA13" s="190">
        <v>4430.0428272699655</v>
      </c>
      <c r="AB13" s="190">
        <v>4235.1027451922773</v>
      </c>
      <c r="AC13" s="190">
        <v>4084.4205297377239</v>
      </c>
      <c r="AD13" s="190">
        <v>3717.1654996760358</v>
      </c>
      <c r="AE13" s="190">
        <v>3851.1097134728097</v>
      </c>
      <c r="AF13" s="190">
        <v>3573.8581798907744</v>
      </c>
      <c r="AG13" s="190">
        <v>3560.7211136168821</v>
      </c>
      <c r="AH13" s="190">
        <v>3437.4178723032228</v>
      </c>
      <c r="AI13" s="190">
        <v>3457.8044728735072</v>
      </c>
      <c r="AJ13" s="190">
        <v>3526.2071166369919</v>
      </c>
      <c r="AK13" s="190">
        <v>3510.0176704966184</v>
      </c>
      <c r="AL13" s="190">
        <v>3366.7413820310494</v>
      </c>
      <c r="AM13" s="190">
        <v>3409.4646645529783</v>
      </c>
      <c r="AN13" s="190">
        <v>3404.241527396021</v>
      </c>
      <c r="AO13" s="190">
        <v>3236.690916315983</v>
      </c>
      <c r="AP13" s="190">
        <v>2560.7406216228633</v>
      </c>
      <c r="AQ13" s="190">
        <v>3072.1731448544861</v>
      </c>
      <c r="AR13" s="190">
        <v>3362.2782337387325</v>
      </c>
      <c r="AS13" s="190">
        <v>2955.8216830272891</v>
      </c>
      <c r="AT13" s="190">
        <v>2317.0998873062667</v>
      </c>
      <c r="AU13" s="190">
        <v>2192.6598742420229</v>
      </c>
      <c r="AV13" s="190">
        <v>2758.0412730219978</v>
      </c>
      <c r="AW13" s="190">
        <v>2696.6329030505899</v>
      </c>
      <c r="AX13" s="190">
        <v>2593.6703225559427</v>
      </c>
      <c r="AY13" s="190">
        <v>2677.2001139121007</v>
      </c>
      <c r="AZ13" s="190">
        <v>2612.9426868118248</v>
      </c>
      <c r="BA13" s="62"/>
      <c r="BB13" s="62"/>
      <c r="BC13" s="62"/>
      <c r="BD13" s="62"/>
      <c r="BE13" s="356"/>
      <c r="BF13" s="67"/>
      <c r="BG13" s="364"/>
    </row>
    <row r="14" spans="1:60">
      <c r="W14" s="83"/>
      <c r="X14" s="69"/>
      <c r="Y14" s="557" t="s">
        <v>208</v>
      </c>
      <c r="Z14" s="190"/>
      <c r="AA14" s="190">
        <v>72563.623733384375</v>
      </c>
      <c r="AB14" s="190">
        <v>73912.973539757528</v>
      </c>
      <c r="AC14" s="190">
        <v>74026.488864416577</v>
      </c>
      <c r="AD14" s="190">
        <v>74242.920320779303</v>
      </c>
      <c r="AE14" s="190">
        <v>77863.238171705583</v>
      </c>
      <c r="AF14" s="190">
        <v>77983.321076613793</v>
      </c>
      <c r="AG14" s="190">
        <v>78868.510056779836</v>
      </c>
      <c r="AH14" s="190">
        <v>79126.99277771276</v>
      </c>
      <c r="AI14" s="190">
        <v>73377.876260847974</v>
      </c>
      <c r="AJ14" s="190">
        <v>76416.888967568244</v>
      </c>
      <c r="AK14" s="190">
        <v>78126.606333566262</v>
      </c>
      <c r="AL14" s="190">
        <v>76720.07920066081</v>
      </c>
      <c r="AM14" s="190">
        <v>79270.622591534528</v>
      </c>
      <c r="AN14" s="190">
        <v>80797.421345786075</v>
      </c>
      <c r="AO14" s="190">
        <v>82551.862346084527</v>
      </c>
      <c r="AP14" s="190">
        <v>82266.005853228853</v>
      </c>
      <c r="AQ14" s="190">
        <v>84739.98244246222</v>
      </c>
      <c r="AR14" s="190">
        <v>87642.537851053683</v>
      </c>
      <c r="AS14" s="190">
        <v>74989.791001281526</v>
      </c>
      <c r="AT14" s="190">
        <v>77558.813715805853</v>
      </c>
      <c r="AU14" s="190">
        <v>79681.456885493564</v>
      </c>
      <c r="AV14" s="190">
        <v>79389.820600874795</v>
      </c>
      <c r="AW14" s="190">
        <v>72969.138061089645</v>
      </c>
      <c r="AX14" s="190">
        <v>73031.42229423704</v>
      </c>
      <c r="AY14" s="190">
        <v>64736.144321731408</v>
      </c>
      <c r="AZ14" s="190">
        <v>63551.9609916267</v>
      </c>
      <c r="BA14" s="62"/>
      <c r="BB14" s="62"/>
      <c r="BC14" s="62"/>
      <c r="BD14" s="62"/>
      <c r="BE14" s="356"/>
      <c r="BF14" s="67"/>
      <c r="BG14" s="364"/>
    </row>
    <row r="15" spans="1:60">
      <c r="W15" s="83"/>
      <c r="X15" s="69"/>
      <c r="Y15" s="558" t="s">
        <v>203</v>
      </c>
      <c r="Z15" s="335"/>
      <c r="AA15" s="190">
        <v>12038.403035448771</v>
      </c>
      <c r="AB15" s="190">
        <v>11415.289733883301</v>
      </c>
      <c r="AC15" s="190">
        <v>11003.056699532317</v>
      </c>
      <c r="AD15" s="190">
        <v>9866.5637811814704</v>
      </c>
      <c r="AE15" s="190">
        <v>10335.000591786349</v>
      </c>
      <c r="AF15" s="190">
        <v>9441.5941808946463</v>
      </c>
      <c r="AG15" s="190">
        <v>9548.8947620880917</v>
      </c>
      <c r="AH15" s="190">
        <v>9308.5646139672644</v>
      </c>
      <c r="AI15" s="190">
        <v>9452.6170783364905</v>
      </c>
      <c r="AJ15" s="190">
        <v>9900.8108554328101</v>
      </c>
      <c r="AK15" s="190">
        <v>10024.724198235457</v>
      </c>
      <c r="AL15" s="190">
        <v>9794.8282245045066</v>
      </c>
      <c r="AM15" s="190">
        <v>10166.192363493754</v>
      </c>
      <c r="AN15" s="190">
        <v>10390.436468416805</v>
      </c>
      <c r="AO15" s="190">
        <v>10042.654531998754</v>
      </c>
      <c r="AP15" s="190">
        <v>9560.6849182737096</v>
      </c>
      <c r="AQ15" s="190">
        <v>12162.077914024496</v>
      </c>
      <c r="AR15" s="190">
        <v>12297.921099322439</v>
      </c>
      <c r="AS15" s="190">
        <v>10531.62159088149</v>
      </c>
      <c r="AT15" s="190">
        <v>9424.075260968355</v>
      </c>
      <c r="AU15" s="190">
        <v>8828.0839693831167</v>
      </c>
      <c r="AV15" s="190">
        <v>11004.720461183982</v>
      </c>
      <c r="AW15" s="190">
        <v>10050.974774664144</v>
      </c>
      <c r="AX15" s="190">
        <v>9322.5785799515179</v>
      </c>
      <c r="AY15" s="190">
        <v>9758.3829000353107</v>
      </c>
      <c r="AZ15" s="190">
        <v>9601.6916065783807</v>
      </c>
      <c r="BA15" s="190" t="e">
        <f>#REF!-SUM(BA8:BA14)</f>
        <v>#REF!</v>
      </c>
      <c r="BB15" s="190" t="e">
        <f>#REF!-SUM(BB8:BB14)</f>
        <v>#REF!</v>
      </c>
      <c r="BC15" s="190" t="e">
        <f>#REF!-SUM(BC8:BC14)</f>
        <v>#REF!</v>
      </c>
      <c r="BD15" s="190" t="e">
        <f>#REF!-SUM(BD8:BD14)</f>
        <v>#REF!</v>
      </c>
      <c r="BE15" s="190" t="e">
        <f>#REF!-SUM(BE8:BE14)</f>
        <v>#REF!</v>
      </c>
      <c r="BF15" s="67"/>
      <c r="BG15" s="365"/>
    </row>
    <row r="16" spans="1:60">
      <c r="W16" s="83"/>
      <c r="X16" s="69"/>
      <c r="Y16" s="558" t="s">
        <v>204</v>
      </c>
      <c r="Z16" s="335"/>
      <c r="AA16" s="190">
        <v>55706.128424522925</v>
      </c>
      <c r="AB16" s="190">
        <v>55843.811229294217</v>
      </c>
      <c r="AC16" s="190">
        <v>55991.037723478825</v>
      </c>
      <c r="AD16" s="190">
        <v>54639.689409449864</v>
      </c>
      <c r="AE16" s="190">
        <v>56052.549248569085</v>
      </c>
      <c r="AF16" s="190">
        <v>55323.284008722891</v>
      </c>
      <c r="AG16" s="190">
        <v>55417.790671003837</v>
      </c>
      <c r="AH16" s="190">
        <v>54138.344554157637</v>
      </c>
      <c r="AI16" s="190">
        <v>49995.708312759161</v>
      </c>
      <c r="AJ16" s="190">
        <v>50678.08708143315</v>
      </c>
      <c r="AK16" s="190">
        <v>51947.751564594895</v>
      </c>
      <c r="AL16" s="190">
        <v>49816.661588497227</v>
      </c>
      <c r="AM16" s="190">
        <v>49157.819393415266</v>
      </c>
      <c r="AN16" s="190">
        <v>49717.729263339359</v>
      </c>
      <c r="AO16" s="190">
        <v>46726.888931152091</v>
      </c>
      <c r="AP16" s="190">
        <v>45092.117030276946</v>
      </c>
      <c r="AQ16" s="190">
        <v>45376.235815612374</v>
      </c>
      <c r="AR16" s="190">
        <v>45570.448560252873</v>
      </c>
      <c r="AS16" s="190">
        <v>44300.070673854032</v>
      </c>
      <c r="AT16" s="190">
        <v>39022.720212445107</v>
      </c>
      <c r="AU16" s="190">
        <v>39019.369558736129</v>
      </c>
      <c r="AV16" s="190">
        <v>40765.201645843736</v>
      </c>
      <c r="AW16" s="190">
        <v>41364.243662433153</v>
      </c>
      <c r="AX16" s="190">
        <v>45214.1966608812</v>
      </c>
      <c r="AY16" s="190">
        <v>39625.861205536741</v>
      </c>
      <c r="AZ16" s="190">
        <v>39019.035379819026</v>
      </c>
      <c r="BA16" s="190"/>
      <c r="BB16" s="190"/>
      <c r="BC16" s="190"/>
      <c r="BD16" s="190"/>
      <c r="BE16" s="190"/>
      <c r="BF16" s="67"/>
      <c r="BG16" s="559"/>
    </row>
    <row r="17" spans="23:59">
      <c r="W17" s="83"/>
      <c r="X17" s="69"/>
      <c r="Y17" s="558" t="s">
        <v>205</v>
      </c>
      <c r="Z17" s="335"/>
      <c r="AA17" s="190">
        <v>207680.99822437335</v>
      </c>
      <c r="AB17" s="190">
        <v>197310.73117797929</v>
      </c>
      <c r="AC17" s="190">
        <v>189437.36902034178</v>
      </c>
      <c r="AD17" s="190">
        <v>186324.9763730691</v>
      </c>
      <c r="AE17" s="190">
        <v>190890.33262602301</v>
      </c>
      <c r="AF17" s="190">
        <v>189667.77438689559</v>
      </c>
      <c r="AG17" s="190">
        <v>191977.70532021916</v>
      </c>
      <c r="AH17" s="190">
        <v>193792.33112496033</v>
      </c>
      <c r="AI17" s="190">
        <v>180074.5380739111</v>
      </c>
      <c r="AJ17" s="190">
        <v>187731.12241772824</v>
      </c>
      <c r="AK17" s="190">
        <v>193210.44058491325</v>
      </c>
      <c r="AL17" s="190">
        <v>188439.64614411685</v>
      </c>
      <c r="AM17" s="190">
        <v>198756.05030268352</v>
      </c>
      <c r="AN17" s="190">
        <v>201141.65891245485</v>
      </c>
      <c r="AO17" s="190">
        <v>203667.0870109899</v>
      </c>
      <c r="AP17" s="190">
        <v>204359.96833652965</v>
      </c>
      <c r="AQ17" s="190">
        <v>212458.11765375271</v>
      </c>
      <c r="AR17" s="190">
        <v>208380.96715018997</v>
      </c>
      <c r="AS17" s="190">
        <v>179411.98531900818</v>
      </c>
      <c r="AT17" s="190">
        <v>165667.28035445599</v>
      </c>
      <c r="AU17" s="190">
        <v>186643.45156002697</v>
      </c>
      <c r="AV17" s="190">
        <v>188790.56113379102</v>
      </c>
      <c r="AW17" s="190">
        <v>194664.90925977769</v>
      </c>
      <c r="AX17" s="190">
        <v>199921.95373264945</v>
      </c>
      <c r="AY17" s="190">
        <v>202192.10803522411</v>
      </c>
      <c r="AZ17" s="190">
        <v>195595.12531035126</v>
      </c>
      <c r="BA17" s="190"/>
      <c r="BB17" s="190"/>
      <c r="BC17" s="190"/>
      <c r="BD17" s="190"/>
      <c r="BE17" s="190"/>
      <c r="BF17" s="67"/>
      <c r="BG17" s="559"/>
    </row>
    <row r="18" spans="23:59">
      <c r="W18" s="83"/>
      <c r="X18" s="69"/>
      <c r="Y18" s="558" t="s">
        <v>206</v>
      </c>
      <c r="Z18" s="335"/>
      <c r="AA18" s="190">
        <v>58628.010252898581</v>
      </c>
      <c r="AB18" s="190">
        <v>58247.8390177908</v>
      </c>
      <c r="AC18" s="190">
        <v>57339.720534259715</v>
      </c>
      <c r="AD18" s="190">
        <v>53081.680233224834</v>
      </c>
      <c r="AE18" s="190">
        <v>57366.422617144308</v>
      </c>
      <c r="AF18" s="190">
        <v>54671.421290599304</v>
      </c>
      <c r="AG18" s="190">
        <v>56468.520811213879</v>
      </c>
      <c r="AH18" s="190">
        <v>46456.24527359748</v>
      </c>
      <c r="AI18" s="190">
        <v>40953.936659529441</v>
      </c>
      <c r="AJ18" s="190">
        <v>43053.082711167131</v>
      </c>
      <c r="AK18" s="190">
        <v>44685.271232354906</v>
      </c>
      <c r="AL18" s="190">
        <v>42186.135351985344</v>
      </c>
      <c r="AM18" s="190">
        <v>43842.164493247015</v>
      </c>
      <c r="AN18" s="190">
        <v>44504.196151757162</v>
      </c>
      <c r="AO18" s="190">
        <v>42862.44356066706</v>
      </c>
      <c r="AP18" s="190">
        <v>44281.465184016437</v>
      </c>
      <c r="AQ18" s="190">
        <v>45521.361924326498</v>
      </c>
      <c r="AR18" s="190">
        <v>46097.48590886272</v>
      </c>
      <c r="AS18" s="190">
        <v>38839.948959590503</v>
      </c>
      <c r="AT18" s="190">
        <v>31808.86504701227</v>
      </c>
      <c r="AU18" s="190">
        <v>35020.733385801788</v>
      </c>
      <c r="AV18" s="190">
        <v>42908.309937759681</v>
      </c>
      <c r="AW18" s="190">
        <v>43795.873599955688</v>
      </c>
      <c r="AX18" s="190">
        <v>38859.030263023531</v>
      </c>
      <c r="AY18" s="190">
        <v>40357.461990244963</v>
      </c>
      <c r="AZ18" s="190">
        <v>39094.107148033072</v>
      </c>
      <c r="BA18" s="190"/>
      <c r="BB18" s="190"/>
      <c r="BC18" s="190"/>
      <c r="BD18" s="190"/>
      <c r="BE18" s="190"/>
      <c r="BF18" s="67"/>
      <c r="BG18" s="559"/>
    </row>
    <row r="19" spans="23:59">
      <c r="W19" s="83"/>
      <c r="X19" s="69"/>
      <c r="Y19" s="558" t="s">
        <v>207</v>
      </c>
      <c r="Z19" s="335"/>
      <c r="AA19" s="190">
        <v>1120.9507572473674</v>
      </c>
      <c r="AB19" s="190">
        <v>1090.3977348415174</v>
      </c>
      <c r="AC19" s="190">
        <v>1079.4565593225755</v>
      </c>
      <c r="AD19" s="190">
        <v>1007.9355131714221</v>
      </c>
      <c r="AE19" s="190">
        <v>1062.559114281554</v>
      </c>
      <c r="AF19" s="190">
        <v>1016.5323090517811</v>
      </c>
      <c r="AG19" s="190">
        <v>1034.4561323823038</v>
      </c>
      <c r="AH19" s="190">
        <v>1018.1932786789941</v>
      </c>
      <c r="AI19" s="190">
        <v>1048.7081990680404</v>
      </c>
      <c r="AJ19" s="190">
        <v>1115.0455552009059</v>
      </c>
      <c r="AK19" s="190">
        <v>1131.0340217518831</v>
      </c>
      <c r="AL19" s="190">
        <v>1099.2515051934483</v>
      </c>
      <c r="AM19" s="190">
        <v>1128.4674164777157</v>
      </c>
      <c r="AN19" s="190">
        <v>1133.5417740660853</v>
      </c>
      <c r="AO19" s="190">
        <v>1075.7169178498211</v>
      </c>
      <c r="AP19" s="190">
        <v>1036.4580424080607</v>
      </c>
      <c r="AQ19" s="190">
        <v>901.85136482172572</v>
      </c>
      <c r="AR19" s="190">
        <v>833.64129120437303</v>
      </c>
      <c r="AS19" s="190">
        <v>815.21053095207787</v>
      </c>
      <c r="AT19" s="190">
        <v>994.92073892133396</v>
      </c>
      <c r="AU19" s="190">
        <v>1094.2208378451144</v>
      </c>
      <c r="AV19" s="190">
        <v>1356.0434380413062</v>
      </c>
      <c r="AW19" s="190">
        <v>1508.2736753751772</v>
      </c>
      <c r="AX19" s="190">
        <v>1444.0885465647468</v>
      </c>
      <c r="AY19" s="190">
        <v>1288.5782369736412</v>
      </c>
      <c r="AZ19" s="190">
        <v>2173.9189178850024</v>
      </c>
      <c r="BA19" s="190"/>
      <c r="BB19" s="190"/>
      <c r="BC19" s="190"/>
      <c r="BD19" s="190"/>
      <c r="BE19" s="190"/>
      <c r="BF19" s="67"/>
      <c r="BG19" s="559"/>
    </row>
    <row r="20" spans="23:59">
      <c r="W20" s="83"/>
      <c r="X20" s="69"/>
      <c r="Y20" s="557" t="s">
        <v>209</v>
      </c>
      <c r="Z20" s="195"/>
      <c r="AA20" s="190">
        <v>-16517.053130545846</v>
      </c>
      <c r="AB20" s="190">
        <v>-16164.743491016789</v>
      </c>
      <c r="AC20" s="190">
        <v>-16443.26794752416</v>
      </c>
      <c r="AD20" s="190">
        <v>-17891.510120069928</v>
      </c>
      <c r="AE20" s="190">
        <v>-18638.103076309508</v>
      </c>
      <c r="AF20" s="190">
        <v>-18916.956734352156</v>
      </c>
      <c r="AG20" s="190">
        <v>-18281.316091544104</v>
      </c>
      <c r="AH20" s="190">
        <v>-15038.163943859508</v>
      </c>
      <c r="AI20" s="190">
        <v>-13902.471865671392</v>
      </c>
      <c r="AJ20" s="190">
        <v>-16991.26420212477</v>
      </c>
      <c r="AK20" s="190">
        <v>-15215.668376697247</v>
      </c>
      <c r="AL20" s="190">
        <v>-14327.770847721487</v>
      </c>
      <c r="AM20" s="190">
        <v>-13843.944341502644</v>
      </c>
      <c r="AN20" s="190">
        <v>-15034.395104719766</v>
      </c>
      <c r="AO20" s="190">
        <v>-14224.19175694751</v>
      </c>
      <c r="AP20" s="190">
        <v>-14068.164462670356</v>
      </c>
      <c r="AQ20" s="190">
        <v>-13389.846012028589</v>
      </c>
      <c r="AR20" s="190">
        <v>-15684.10069381824</v>
      </c>
      <c r="AS20" s="190">
        <v>-13782.515511083777</v>
      </c>
      <c r="AT20" s="190">
        <v>-13785.681082497244</v>
      </c>
      <c r="AU20" s="190">
        <v>-14609.315641711835</v>
      </c>
      <c r="AV20" s="190">
        <v>-13963.620241884017</v>
      </c>
      <c r="AW20" s="190">
        <v>-13248.736766184742</v>
      </c>
      <c r="AX20" s="190">
        <v>-13372.867685762703</v>
      </c>
      <c r="AY20" s="190">
        <v>-12939.495579631883</v>
      </c>
      <c r="AZ20" s="190">
        <v>-12087.768579953568</v>
      </c>
      <c r="BA20" s="190"/>
      <c r="BB20" s="190"/>
      <c r="BC20" s="190"/>
      <c r="BD20" s="190"/>
      <c r="BE20" s="190"/>
      <c r="BF20" s="67"/>
      <c r="BG20" s="559"/>
    </row>
    <row r="21" spans="23:59">
      <c r="W21" s="83"/>
      <c r="X21" s="78" t="s">
        <v>29</v>
      </c>
      <c r="Y21" s="80"/>
      <c r="Z21" s="665"/>
      <c r="AA21" s="197">
        <f t="shared" ref="AA21" si="29">SUM(AA22:AA25)</f>
        <v>206236.76764068473</v>
      </c>
      <c r="AB21" s="197">
        <f t="shared" ref="AB21" si="30">SUM(AB22:AB25)</f>
        <v>218673.68836262397</v>
      </c>
      <c r="AC21" s="197">
        <f t="shared" ref="AC21:AY21" si="31">SUM(AC22:AC25)</f>
        <v>225137.09610157658</v>
      </c>
      <c r="AD21" s="197">
        <f t="shared" si="31"/>
        <v>228396.31947003052</v>
      </c>
      <c r="AE21" s="197">
        <f t="shared" si="31"/>
        <v>237971.86850146591</v>
      </c>
      <c r="AF21" s="197">
        <f t="shared" si="31"/>
        <v>246536.68110832458</v>
      </c>
      <c r="AG21" s="197">
        <f t="shared" si="31"/>
        <v>252798.26194341379</v>
      </c>
      <c r="AH21" s="197">
        <f t="shared" si="31"/>
        <v>253897.72308438682</v>
      </c>
      <c r="AI21" s="197">
        <f t="shared" si="31"/>
        <v>251874.2142512619</v>
      </c>
      <c r="AJ21" s="197">
        <f t="shared" si="31"/>
        <v>256007.50566758157</v>
      </c>
      <c r="AK21" s="197">
        <f t="shared" si="31"/>
        <v>254845.87818979481</v>
      </c>
      <c r="AL21" s="197">
        <f t="shared" si="31"/>
        <v>258876.35320245591</v>
      </c>
      <c r="AM21" s="197">
        <f t="shared" si="31"/>
        <v>255084.88675290591</v>
      </c>
      <c r="AN21" s="197">
        <f t="shared" si="31"/>
        <v>251277.07979434059</v>
      </c>
      <c r="AO21" s="197">
        <f t="shared" si="31"/>
        <v>245244.05216439662</v>
      </c>
      <c r="AP21" s="197">
        <f t="shared" si="31"/>
        <v>239694.57441870784</v>
      </c>
      <c r="AQ21" s="197">
        <f t="shared" si="31"/>
        <v>236148.11242933269</v>
      </c>
      <c r="AR21" s="197">
        <f t="shared" si="31"/>
        <v>234049.52533328242</v>
      </c>
      <c r="AS21" s="197">
        <f t="shared" si="31"/>
        <v>225250.93071710313</v>
      </c>
      <c r="AT21" s="197">
        <f t="shared" si="31"/>
        <v>221416.99843362204</v>
      </c>
      <c r="AU21" s="197">
        <f t="shared" si="31"/>
        <v>222138.02484401426</v>
      </c>
      <c r="AV21" s="197">
        <f t="shared" si="31"/>
        <v>220461.18126190233</v>
      </c>
      <c r="AW21" s="197">
        <f t="shared" si="31"/>
        <v>226138.1742264404</v>
      </c>
      <c r="AX21" s="197">
        <f t="shared" si="31"/>
        <v>224661.96319613382</v>
      </c>
      <c r="AY21" s="197">
        <f t="shared" si="31"/>
        <v>220340.7771379521</v>
      </c>
      <c r="AZ21" s="197">
        <f t="shared" ref="AZ21" si="32">SUM(AZ22:AZ25)</f>
        <v>216426.2276374106</v>
      </c>
      <c r="BA21" s="81"/>
      <c r="BB21" s="81"/>
      <c r="BC21" s="81"/>
      <c r="BD21" s="81"/>
      <c r="BE21" s="357"/>
      <c r="BF21" s="82"/>
      <c r="BG21" s="366"/>
    </row>
    <row r="22" spans="23:59">
      <c r="W22" s="83"/>
      <c r="X22" s="79"/>
      <c r="Y22" s="26" t="s">
        <v>30</v>
      </c>
      <c r="Z22" s="190"/>
      <c r="AA22" s="190">
        <v>7162.4137346729703</v>
      </c>
      <c r="AB22" s="190">
        <v>7762.9604814168806</v>
      </c>
      <c r="AC22" s="190">
        <v>8291.4720276213466</v>
      </c>
      <c r="AD22" s="190">
        <v>8688.7643217319237</v>
      </c>
      <c r="AE22" s="190">
        <v>9153.1617710055089</v>
      </c>
      <c r="AF22" s="190">
        <v>10278.290579645152</v>
      </c>
      <c r="AG22" s="190">
        <v>10086.072696871746</v>
      </c>
      <c r="AH22" s="190">
        <v>10744.189447108489</v>
      </c>
      <c r="AI22" s="190">
        <v>10709.474289425118</v>
      </c>
      <c r="AJ22" s="190">
        <v>10531.51751020182</v>
      </c>
      <c r="AK22" s="190">
        <v>10677.130984677187</v>
      </c>
      <c r="AL22" s="190">
        <v>10724.198612064283</v>
      </c>
      <c r="AM22" s="190">
        <v>10933.837362880102</v>
      </c>
      <c r="AN22" s="190">
        <v>11063.17716772301</v>
      </c>
      <c r="AO22" s="190">
        <v>10663.394897683744</v>
      </c>
      <c r="AP22" s="190">
        <v>10798.818155999939</v>
      </c>
      <c r="AQ22" s="190">
        <v>11178.230719633706</v>
      </c>
      <c r="AR22" s="190">
        <v>10875.772004529685</v>
      </c>
      <c r="AS22" s="190">
        <v>10277.138163510699</v>
      </c>
      <c r="AT22" s="190">
        <v>9781.3186700965198</v>
      </c>
      <c r="AU22" s="190">
        <v>9193.0021715533057</v>
      </c>
      <c r="AV22" s="190">
        <v>9001.2233458441679</v>
      </c>
      <c r="AW22" s="190">
        <v>9523.5710714918278</v>
      </c>
      <c r="AX22" s="190">
        <v>10149.089243022792</v>
      </c>
      <c r="AY22" s="190">
        <v>10171.728665155966</v>
      </c>
      <c r="AZ22" s="190">
        <v>9900.6240410082846</v>
      </c>
      <c r="BA22" s="62"/>
      <c r="BB22" s="62"/>
      <c r="BC22" s="62"/>
      <c r="BD22" s="62"/>
      <c r="BE22" s="356"/>
      <c r="BF22" s="67"/>
      <c r="BG22" s="364"/>
    </row>
    <row r="23" spans="23:59">
      <c r="W23" s="83"/>
      <c r="X23" s="79"/>
      <c r="Y23" s="27" t="s">
        <v>31</v>
      </c>
      <c r="Z23" s="190"/>
      <c r="AA23" s="190">
        <v>178427.71781758376</v>
      </c>
      <c r="AB23" s="190">
        <v>189684.26500279171</v>
      </c>
      <c r="AC23" s="190">
        <v>195643.73396030784</v>
      </c>
      <c r="AD23" s="190">
        <v>199090.1685505702</v>
      </c>
      <c r="AE23" s="190">
        <v>207403.72151639164</v>
      </c>
      <c r="AF23" s="190">
        <v>214668.45379943415</v>
      </c>
      <c r="AG23" s="190">
        <v>220442.82286924106</v>
      </c>
      <c r="AH23" s="190">
        <v>220092.29754499014</v>
      </c>
      <c r="AI23" s="190">
        <v>220043.60408117514</v>
      </c>
      <c r="AJ23" s="190">
        <v>224169.93426502633</v>
      </c>
      <c r="AK23" s="190">
        <v>222598.56119731246</v>
      </c>
      <c r="AL23" s="190">
        <v>227051.60641125712</v>
      </c>
      <c r="AM23" s="190">
        <v>222391.35645935853</v>
      </c>
      <c r="AN23" s="190">
        <v>218496.60477483051</v>
      </c>
      <c r="AO23" s="190">
        <v>214239.37992983704</v>
      </c>
      <c r="AP23" s="190">
        <v>208253.23978492583</v>
      </c>
      <c r="AQ23" s="190">
        <v>205109.52436853625</v>
      </c>
      <c r="AR23" s="190">
        <v>203047.75328853715</v>
      </c>
      <c r="AS23" s="190">
        <v>195989.65608543216</v>
      </c>
      <c r="AT23" s="190">
        <v>193918.27675987926</v>
      </c>
      <c r="AU23" s="190">
        <v>194943.10575705243</v>
      </c>
      <c r="AV23" s="190">
        <v>192649.16785414569</v>
      </c>
      <c r="AW23" s="190">
        <v>196754.40219245176</v>
      </c>
      <c r="AX23" s="190">
        <v>194160.74103370047</v>
      </c>
      <c r="AY23" s="190">
        <v>189984.87866464508</v>
      </c>
      <c r="AZ23" s="190">
        <v>186644.25611963801</v>
      </c>
      <c r="BA23" s="62"/>
      <c r="BB23" s="62"/>
      <c r="BC23" s="62"/>
      <c r="BD23" s="62"/>
      <c r="BE23" s="356"/>
      <c r="BF23" s="67"/>
      <c r="BG23" s="364"/>
    </row>
    <row r="24" spans="23:59">
      <c r="W24" s="83"/>
      <c r="X24" s="79"/>
      <c r="Y24" s="27" t="s">
        <v>32</v>
      </c>
      <c r="Z24" s="190"/>
      <c r="AA24" s="190">
        <v>7346.5494474714069</v>
      </c>
      <c r="AB24" s="190">
        <v>7342.2262056339086</v>
      </c>
      <c r="AC24" s="190">
        <v>7562.1984866263583</v>
      </c>
      <c r="AD24" s="190">
        <v>7117.9594061642611</v>
      </c>
      <c r="AE24" s="190">
        <v>7619.3943861345761</v>
      </c>
      <c r="AF24" s="190">
        <v>7308.7399307774267</v>
      </c>
      <c r="AG24" s="190">
        <v>7141.5539366379498</v>
      </c>
      <c r="AH24" s="190">
        <v>6925.2264464393038</v>
      </c>
      <c r="AI24" s="190">
        <v>6788.3258440890786</v>
      </c>
      <c r="AJ24" s="190">
        <v>7049.1153328856853</v>
      </c>
      <c r="AK24" s="190">
        <v>7061.8140899587424</v>
      </c>
      <c r="AL24" s="190">
        <v>7047.6050854648583</v>
      </c>
      <c r="AM24" s="190">
        <v>7555.0515193034971</v>
      </c>
      <c r="AN24" s="190">
        <v>7930.7160164476099</v>
      </c>
      <c r="AO24" s="190">
        <v>7754.6802174882323</v>
      </c>
      <c r="AP24" s="190">
        <v>8068.8507164952298</v>
      </c>
      <c r="AQ24" s="190">
        <v>7545.0250571685356</v>
      </c>
      <c r="AR24" s="190">
        <v>8338.6926727057034</v>
      </c>
      <c r="AS24" s="190">
        <v>8044.0198127333288</v>
      </c>
      <c r="AT24" s="190">
        <v>7606.1789646526931</v>
      </c>
      <c r="AU24" s="190">
        <v>7583.2567471722705</v>
      </c>
      <c r="AV24" s="190">
        <v>8659.6194730128664</v>
      </c>
      <c r="AW24" s="190">
        <v>9522.9845883957387</v>
      </c>
      <c r="AX24" s="190">
        <v>9664.9919747961794</v>
      </c>
      <c r="AY24" s="190">
        <v>9501.4325529967409</v>
      </c>
      <c r="AZ24" s="190">
        <v>9322.5994251151169</v>
      </c>
      <c r="BA24" s="62"/>
      <c r="BB24" s="62"/>
      <c r="BC24" s="62"/>
      <c r="BD24" s="62"/>
      <c r="BE24" s="356"/>
      <c r="BF24" s="67"/>
      <c r="BG24" s="364"/>
    </row>
    <row r="25" spans="23:59">
      <c r="W25" s="83"/>
      <c r="X25" s="79"/>
      <c r="Y25" s="27" t="s">
        <v>33</v>
      </c>
      <c r="Z25" s="190"/>
      <c r="AA25" s="190">
        <v>13300.086640956584</v>
      </c>
      <c r="AB25" s="190">
        <v>13884.236672781492</v>
      </c>
      <c r="AC25" s="190">
        <v>13639.691627021042</v>
      </c>
      <c r="AD25" s="190">
        <v>13499.427191564126</v>
      </c>
      <c r="AE25" s="190">
        <v>13795.590827934178</v>
      </c>
      <c r="AF25" s="190">
        <v>14281.196798467845</v>
      </c>
      <c r="AG25" s="190">
        <v>15127.812440663054</v>
      </c>
      <c r="AH25" s="190">
        <v>16136.009645848877</v>
      </c>
      <c r="AI25" s="190">
        <v>14332.810036572573</v>
      </c>
      <c r="AJ25" s="190">
        <v>14256.938559467755</v>
      </c>
      <c r="AK25" s="190">
        <v>14508.371917846438</v>
      </c>
      <c r="AL25" s="190">
        <v>14052.94309366963</v>
      </c>
      <c r="AM25" s="190">
        <v>14204.64141136378</v>
      </c>
      <c r="AN25" s="190">
        <v>13786.581835339459</v>
      </c>
      <c r="AO25" s="190">
        <v>12586.597119387574</v>
      </c>
      <c r="AP25" s="190">
        <v>12573.665761286848</v>
      </c>
      <c r="AQ25" s="190">
        <v>12315.332283994203</v>
      </c>
      <c r="AR25" s="190">
        <v>11787.307367509879</v>
      </c>
      <c r="AS25" s="190">
        <v>10940.116655426918</v>
      </c>
      <c r="AT25" s="190">
        <v>10111.22403899355</v>
      </c>
      <c r="AU25" s="190">
        <v>10418.660168236258</v>
      </c>
      <c r="AV25" s="190">
        <v>10151.170588899609</v>
      </c>
      <c r="AW25" s="190">
        <v>10337.216374101072</v>
      </c>
      <c r="AX25" s="190">
        <v>10687.14094461439</v>
      </c>
      <c r="AY25" s="190">
        <v>10682.737255154332</v>
      </c>
      <c r="AZ25" s="190">
        <v>10558.748051649165</v>
      </c>
      <c r="BA25" s="62"/>
      <c r="BB25" s="62"/>
      <c r="BC25" s="62"/>
      <c r="BD25" s="62"/>
      <c r="BE25" s="356"/>
      <c r="BF25" s="67"/>
      <c r="BG25" s="364"/>
    </row>
    <row r="26" spans="23:59">
      <c r="W26" s="83"/>
      <c r="X26" s="73" t="s">
        <v>34</v>
      </c>
      <c r="Y26" s="75"/>
      <c r="Z26" s="199"/>
      <c r="AA26" s="199">
        <f>SUM(AA27:AA28)</f>
        <v>267610.69620608957</v>
      </c>
      <c r="AB26" s="199">
        <f t="shared" ref="AB26" si="33">SUM(AB27:AB28)</f>
        <v>272915.49126473023</v>
      </c>
      <c r="AC26" s="199">
        <f t="shared" ref="AC26" si="34">SUM(AC27:AC28)</f>
        <v>284823.88008109538</v>
      </c>
      <c r="AD26" s="199">
        <f t="shared" ref="AD26" si="35">SUM(AD27:AD28)</f>
        <v>292247.5789598088</v>
      </c>
      <c r="AE26" s="199">
        <f t="shared" ref="AE26" si="36">SUM(AE27:AE28)</f>
        <v>314972.18756672903</v>
      </c>
      <c r="AF26" s="199">
        <f t="shared" ref="AF26" si="37">SUM(AF27:AF28)</f>
        <v>322066.01560581755</v>
      </c>
      <c r="AG26" s="199">
        <f t="shared" ref="AG26" si="38">SUM(AG27:AG28)</f>
        <v>326547.71022990718</v>
      </c>
      <c r="AH26" s="199">
        <f t="shared" ref="AH26" si="39">SUM(AH27:AH28)</f>
        <v>328309.75102852989</v>
      </c>
      <c r="AI26" s="199">
        <f t="shared" ref="AI26" si="40">SUM(AI27:AI28)</f>
        <v>341294.38346991804</v>
      </c>
      <c r="AJ26" s="199">
        <f t="shared" ref="AJ26" si="41">SUM(AJ27:AJ28)</f>
        <v>359694.0032564876</v>
      </c>
      <c r="AK26" s="199">
        <f t="shared" ref="AK26" si="42">SUM(AK27:AK28)</f>
        <v>371565.88319212443</v>
      </c>
      <c r="AL26" s="199">
        <f t="shared" ref="AL26" si="43">SUM(AL27:AL28)</f>
        <v>367550.05274934357</v>
      </c>
      <c r="AM26" s="199">
        <f t="shared" ref="AM26" si="44">SUM(AM27:AM28)</f>
        <v>390377.90262028808</v>
      </c>
      <c r="AN26" s="199">
        <f t="shared" ref="AN26" si="45">SUM(AN27:AN28)</f>
        <v>396770.63834584691</v>
      </c>
      <c r="AO26" s="199">
        <f t="shared" ref="AO26" si="46">SUM(AO27:AO28)</f>
        <v>408918.68944978307</v>
      </c>
      <c r="AP26" s="199">
        <f t="shared" ref="AP26" si="47">SUM(AP27:AP28)</f>
        <v>418759.39530521294</v>
      </c>
      <c r="AQ26" s="199">
        <f t="shared" ref="AQ26" si="48">SUM(AQ27:AQ28)</f>
        <v>403935.11313858489</v>
      </c>
      <c r="AR26" s="199">
        <f t="shared" ref="AR26" si="49">SUM(AR27:AR28)</f>
        <v>420991.55541676003</v>
      </c>
      <c r="AS26" s="199">
        <f t="shared" ref="AS26" si="50">SUM(AS27:AS28)</f>
        <v>405198.16817250452</v>
      </c>
      <c r="AT26" s="199">
        <f t="shared" ref="AT26" si="51">SUM(AT27:AT28)</f>
        <v>383231.54249158234</v>
      </c>
      <c r="AU26" s="199">
        <f t="shared" ref="AU26" si="52">SUM(AU27:AU28)</f>
        <v>392889.47206824919</v>
      </c>
      <c r="AV26" s="199">
        <f t="shared" ref="AV26" si="53">SUM(AV27:AV28)</f>
        <v>427681.68990748259</v>
      </c>
      <c r="AW26" s="199">
        <f t="shared" ref="AW26" si="54">SUM(AW27:AW28)</f>
        <v>457775.05143588915</v>
      </c>
      <c r="AX26" s="199">
        <f t="shared" ref="AX26" si="55">SUM(AX27:AX28)</f>
        <v>479650.3994416683</v>
      </c>
      <c r="AY26" s="199">
        <f t="shared" ref="AY26:AZ26" si="56">SUM(AY27:AY28)</f>
        <v>455306.47710975818</v>
      </c>
      <c r="AZ26" s="199">
        <f t="shared" si="56"/>
        <v>431038.61242956278</v>
      </c>
      <c r="BA26" s="76"/>
      <c r="BB26" s="76"/>
      <c r="BC26" s="76"/>
      <c r="BD26" s="76"/>
      <c r="BE26" s="358"/>
      <c r="BF26" s="77"/>
      <c r="BG26" s="367"/>
    </row>
    <row r="27" spans="23:59">
      <c r="W27" s="83"/>
      <c r="X27" s="74"/>
      <c r="Y27" s="26" t="s">
        <v>35</v>
      </c>
      <c r="Z27" s="190"/>
      <c r="AA27" s="190">
        <v>130613.01376536564</v>
      </c>
      <c r="AB27" s="190">
        <v>132516.09244104062</v>
      </c>
      <c r="AC27" s="190">
        <v>139797.97957103234</v>
      </c>
      <c r="AD27" s="190">
        <v>140962.13528422549</v>
      </c>
      <c r="AE27" s="190">
        <v>148359.32914424138</v>
      </c>
      <c r="AF27" s="190">
        <v>151840.81004768063</v>
      </c>
      <c r="AG27" s="190">
        <v>151396.21426891256</v>
      </c>
      <c r="AH27" s="190">
        <v>147773.79243515845</v>
      </c>
      <c r="AI27" s="190">
        <v>147844.75417681548</v>
      </c>
      <c r="AJ27" s="190">
        <v>156251.94615157449</v>
      </c>
      <c r="AK27" s="190">
        <v>161286.90920682048</v>
      </c>
      <c r="AL27" s="190">
        <v>157579.31693069017</v>
      </c>
      <c r="AM27" s="190">
        <v>168978.90233787164</v>
      </c>
      <c r="AN27" s="190">
        <v>171039.99404495375</v>
      </c>
      <c r="AO27" s="190">
        <v>170104.3161603742</v>
      </c>
      <c r="AP27" s="190">
        <v>179898.34153955377</v>
      </c>
      <c r="AQ27" s="190">
        <v>168257.50983535737</v>
      </c>
      <c r="AR27" s="190">
        <v>183724.62589359452</v>
      </c>
      <c r="AS27" s="190">
        <v>173728.55562669819</v>
      </c>
      <c r="AT27" s="190">
        <v>163354.14086451087</v>
      </c>
      <c r="AU27" s="190">
        <v>174056.10168575757</v>
      </c>
      <c r="AV27" s="190">
        <v>191795.47816104718</v>
      </c>
      <c r="AW27" s="190">
        <v>204159.92598345963</v>
      </c>
      <c r="AX27" s="190">
        <v>201345.74504235361</v>
      </c>
      <c r="AY27" s="190">
        <v>191081.05008839993</v>
      </c>
      <c r="AZ27" s="190">
        <v>181833.6425668897</v>
      </c>
      <c r="BA27" s="62"/>
      <c r="BB27" s="62"/>
      <c r="BC27" s="62"/>
      <c r="BD27" s="62"/>
      <c r="BE27" s="356"/>
      <c r="BF27" s="67"/>
      <c r="BG27" s="364"/>
    </row>
    <row r="28" spans="23:59" ht="15" thickBot="1">
      <c r="W28" s="464"/>
      <c r="X28" s="465"/>
      <c r="Y28" s="466" t="s">
        <v>197</v>
      </c>
      <c r="Z28" s="468"/>
      <c r="AA28" s="468">
        <v>136997.6824407239</v>
      </c>
      <c r="AB28" s="468">
        <v>140399.39882368961</v>
      </c>
      <c r="AC28" s="468">
        <v>145025.90051006302</v>
      </c>
      <c r="AD28" s="468">
        <v>151285.44367558329</v>
      </c>
      <c r="AE28" s="468">
        <v>166612.85842248768</v>
      </c>
      <c r="AF28" s="468">
        <v>170225.20555813689</v>
      </c>
      <c r="AG28" s="468">
        <v>175151.49596099465</v>
      </c>
      <c r="AH28" s="468">
        <v>180535.95859337144</v>
      </c>
      <c r="AI28" s="468">
        <v>193449.62929310254</v>
      </c>
      <c r="AJ28" s="468">
        <v>203442.05710491311</v>
      </c>
      <c r="AK28" s="468">
        <v>210278.97398530398</v>
      </c>
      <c r="AL28" s="468">
        <v>209970.73581865337</v>
      </c>
      <c r="AM28" s="468">
        <v>221399.00028241644</v>
      </c>
      <c r="AN28" s="468">
        <v>225730.64430089318</v>
      </c>
      <c r="AO28" s="468">
        <v>238814.37328940886</v>
      </c>
      <c r="AP28" s="468">
        <v>238861.05376565916</v>
      </c>
      <c r="AQ28" s="468">
        <v>235677.60330322754</v>
      </c>
      <c r="AR28" s="468">
        <v>237266.92952316548</v>
      </c>
      <c r="AS28" s="468">
        <v>231469.61254580636</v>
      </c>
      <c r="AT28" s="468">
        <v>219877.40162707149</v>
      </c>
      <c r="AU28" s="468">
        <v>218833.37038249162</v>
      </c>
      <c r="AV28" s="468">
        <v>235886.21174643541</v>
      </c>
      <c r="AW28" s="468">
        <v>253615.12545242952</v>
      </c>
      <c r="AX28" s="468">
        <v>278304.65439931466</v>
      </c>
      <c r="AY28" s="468">
        <v>264225.42702135822</v>
      </c>
      <c r="AZ28" s="468">
        <v>249204.96986267308</v>
      </c>
      <c r="BA28" s="469"/>
      <c r="BB28" s="469"/>
      <c r="BC28" s="469"/>
      <c r="BD28" s="469"/>
      <c r="BE28" s="483"/>
      <c r="BF28" s="484"/>
      <c r="BG28" s="365"/>
    </row>
    <row r="29" spans="23:59" ht="15" thickBot="1">
      <c r="W29" s="451" t="s">
        <v>155</v>
      </c>
      <c r="X29" s="452"/>
      <c r="Y29" s="453"/>
      <c r="Z29" s="480"/>
      <c r="AA29" s="480">
        <f t="shared" ref="AA29" si="57">SUM(AA30:AA31,AA33)</f>
        <v>89152.580693771451</v>
      </c>
      <c r="AB29" s="480">
        <f t="shared" ref="AB29" si="58">SUM(AB30:AB31,AB33)</f>
        <v>90435.909249576638</v>
      </c>
      <c r="AC29" s="480">
        <f t="shared" ref="AC29:AY29" si="59">SUM(AC30:AC31,AC33)</f>
        <v>92155.37119327909</v>
      </c>
      <c r="AD29" s="480">
        <f t="shared" si="59"/>
        <v>89888.456751888196</v>
      </c>
      <c r="AE29" s="480">
        <f t="shared" si="59"/>
        <v>94749.185955249923</v>
      </c>
      <c r="AF29" s="480">
        <f t="shared" si="59"/>
        <v>95845.347418079662</v>
      </c>
      <c r="AG29" s="480">
        <f t="shared" si="59"/>
        <v>96892.820556123974</v>
      </c>
      <c r="AH29" s="480">
        <f t="shared" si="59"/>
        <v>95889.166688310375</v>
      </c>
      <c r="AI29" s="480">
        <f t="shared" si="59"/>
        <v>90147.491191588677</v>
      </c>
      <c r="AJ29" s="480">
        <f t="shared" si="59"/>
        <v>90249.096742620532</v>
      </c>
      <c r="AK29" s="480">
        <f t="shared" si="59"/>
        <v>92210.031762256593</v>
      </c>
      <c r="AL29" s="480">
        <f t="shared" si="59"/>
        <v>90389.280792560196</v>
      </c>
      <c r="AM29" s="480">
        <f t="shared" si="59"/>
        <v>87893.863805103203</v>
      </c>
      <c r="AN29" s="480">
        <f t="shared" si="59"/>
        <v>87841.256825277946</v>
      </c>
      <c r="AO29" s="480">
        <f t="shared" si="59"/>
        <v>86820.932309931988</v>
      </c>
      <c r="AP29" s="480">
        <f t="shared" si="59"/>
        <v>86922.774248259375</v>
      </c>
      <c r="AQ29" s="480">
        <f t="shared" si="59"/>
        <v>85260.757819245788</v>
      </c>
      <c r="AR29" s="480">
        <f t="shared" si="59"/>
        <v>85202.546187548665</v>
      </c>
      <c r="AS29" s="480">
        <f t="shared" si="59"/>
        <v>82254.159554990008</v>
      </c>
      <c r="AT29" s="480">
        <f t="shared" si="59"/>
        <v>72674.132138146466</v>
      </c>
      <c r="AU29" s="480">
        <f t="shared" si="59"/>
        <v>74258.904416465477</v>
      </c>
      <c r="AV29" s="480">
        <f t="shared" si="59"/>
        <v>73503.372612144041</v>
      </c>
      <c r="AW29" s="480">
        <f t="shared" si="59"/>
        <v>75516.793736360079</v>
      </c>
      <c r="AX29" s="480">
        <f t="shared" si="59"/>
        <v>76592.814188651741</v>
      </c>
      <c r="AY29" s="480">
        <f t="shared" si="59"/>
        <v>76149.816500331057</v>
      </c>
      <c r="AZ29" s="480">
        <f t="shared" ref="AZ29" si="60">SUM(AZ30:AZ31,AZ33)</f>
        <v>74983.190553573106</v>
      </c>
      <c r="BA29" s="480">
        <f t="shared" ref="BA29:BE29" si="61">SUM(BA30:BA31)</f>
        <v>0</v>
      </c>
      <c r="BB29" s="480">
        <f t="shared" si="61"/>
        <v>0</v>
      </c>
      <c r="BC29" s="480">
        <f t="shared" si="61"/>
        <v>0</v>
      </c>
      <c r="BD29" s="480">
        <f t="shared" si="61"/>
        <v>0</v>
      </c>
      <c r="BE29" s="481">
        <f t="shared" si="61"/>
        <v>0</v>
      </c>
      <c r="BF29" s="482"/>
      <c r="BG29" s="471"/>
    </row>
    <row r="30" spans="23:59">
      <c r="W30" s="456"/>
      <c r="X30" s="460" t="s">
        <v>156</v>
      </c>
      <c r="Y30" s="461"/>
      <c r="Z30" s="472"/>
      <c r="AA30" s="462">
        <f>'2) CO2-Sector'!AA35</f>
        <v>63986.92581356984</v>
      </c>
      <c r="AB30" s="462">
        <f>'2) CO2-Sector'!AB35</f>
        <v>65093.225411523461</v>
      </c>
      <c r="AC30" s="462">
        <f>'2) CO2-Sector'!AC35</f>
        <v>65033.274605505183</v>
      </c>
      <c r="AD30" s="462">
        <f>'2) CO2-Sector'!AD35</f>
        <v>63725.867259459112</v>
      </c>
      <c r="AE30" s="462">
        <f>'2) CO2-Sector'!AE35</f>
        <v>65186.723478376669</v>
      </c>
      <c r="AF30" s="462">
        <f>'2) CO2-Sector'!AF35</f>
        <v>65455.004274522289</v>
      </c>
      <c r="AG30" s="462">
        <f>'2) CO2-Sector'!AG35</f>
        <v>65900.41654377972</v>
      </c>
      <c r="AH30" s="462">
        <f>'2) CO2-Sector'!AH35</f>
        <v>63213.702809211791</v>
      </c>
      <c r="AI30" s="462">
        <f>'2) CO2-Sector'!AI35</f>
        <v>57294.377311401302</v>
      </c>
      <c r="AJ30" s="462">
        <f>'2) CO2-Sector'!AJ35</f>
        <v>57444.425882884389</v>
      </c>
      <c r="AK30" s="462">
        <f>'2) CO2-Sector'!AK35</f>
        <v>57920.697071769879</v>
      </c>
      <c r="AL30" s="462">
        <f>'2) CO2-Sector'!AL35</f>
        <v>56514.688448592868</v>
      </c>
      <c r="AM30" s="462">
        <f>'2) CO2-Sector'!AM35</f>
        <v>53768.335237825777</v>
      </c>
      <c r="AN30" s="462">
        <f>'2) CO2-Sector'!AN35</f>
        <v>53004.179373674015</v>
      </c>
      <c r="AO30" s="462">
        <f>'2) CO2-Sector'!AO35</f>
        <v>52871.76899793851</v>
      </c>
      <c r="AP30" s="462">
        <f>'2) CO2-Sector'!AP35</f>
        <v>53958.063368970405</v>
      </c>
      <c r="AQ30" s="462">
        <f>'2) CO2-Sector'!AQ35</f>
        <v>54086.194510874833</v>
      </c>
      <c r="AR30" s="462">
        <f>'2) CO2-Sector'!AR35</f>
        <v>53300.066398868497</v>
      </c>
      <c r="AS30" s="462">
        <f>'2) CO2-Sector'!AS35</f>
        <v>49172.996097730291</v>
      </c>
      <c r="AT30" s="462">
        <f>'2) CO2-Sector'!AT35</f>
        <v>43516.697005367969</v>
      </c>
      <c r="AU30" s="462">
        <f>'2) CO2-Sector'!AU35</f>
        <v>44686.726867415309</v>
      </c>
      <c r="AV30" s="462">
        <f>'2) CO2-Sector'!AV35</f>
        <v>44547.219611585533</v>
      </c>
      <c r="AW30" s="462">
        <f>'2) CO2-Sector'!AW35</f>
        <v>44734.628470108226</v>
      </c>
      <c r="AX30" s="462">
        <f>'2) CO2-Sector'!AX35</f>
        <v>46389.479961966397</v>
      </c>
      <c r="AY30" s="462">
        <f>'2) CO2-Sector'!AY35</f>
        <v>45958.317192173374</v>
      </c>
      <c r="AZ30" s="462">
        <f>'2) CO2-Sector'!AZ35</f>
        <v>44712.542864440395</v>
      </c>
      <c r="BA30" s="463"/>
      <c r="BB30" s="463"/>
      <c r="BC30" s="463"/>
      <c r="BD30" s="463"/>
      <c r="BE30" s="475"/>
      <c r="BF30" s="477"/>
      <c r="BG30" s="368"/>
    </row>
    <row r="31" spans="23:59" ht="15" thickBot="1">
      <c r="W31" s="456"/>
      <c r="X31" s="470" t="s">
        <v>21</v>
      </c>
      <c r="Y31" s="457"/>
      <c r="Z31" s="473"/>
      <c r="AA31" s="473">
        <f>'2) CO2-Sector'!AA36</f>
        <v>23975.835290705367</v>
      </c>
      <c r="AB31" s="473">
        <f>'2) CO2-Sector'!AB36</f>
        <v>24163.568628958506</v>
      </c>
      <c r="AC31" s="473">
        <f>'2) CO2-Sector'!AC36</f>
        <v>25967.265959911401</v>
      </c>
      <c r="AD31" s="473">
        <f>'2) CO2-Sector'!AD36</f>
        <v>24988.508880040354</v>
      </c>
      <c r="AE31" s="473">
        <f>'2) CO2-Sector'!AE36</f>
        <v>28566.336444127141</v>
      </c>
      <c r="AF31" s="473">
        <f>'2) CO2-Sector'!AF36</f>
        <v>29106.768659402209</v>
      </c>
      <c r="AG31" s="473">
        <f>'2) CO2-Sector'!AG36</f>
        <v>29616.18544181266</v>
      </c>
      <c r="AH31" s="473">
        <f>'2) CO2-Sector'!AH36</f>
        <v>31177.197841684338</v>
      </c>
      <c r="AI31" s="473">
        <f>'2) CO2-Sector'!AI36</f>
        <v>31412.066855399949</v>
      </c>
      <c r="AJ31" s="473">
        <f>'2) CO2-Sector'!AJ36</f>
        <v>31330.360318255378</v>
      </c>
      <c r="AK31" s="473">
        <f>'2) CO2-Sector'!AK36</f>
        <v>32816.997821773213</v>
      </c>
      <c r="AL31" s="473">
        <f>'2) CO2-Sector'!AL36</f>
        <v>32432.691478735265</v>
      </c>
      <c r="AM31" s="473">
        <f>'2) CO2-Sector'!AM36</f>
        <v>32695.048097184153</v>
      </c>
      <c r="AN31" s="473">
        <f>'2) CO2-Sector'!AN36</f>
        <v>33440.039882714133</v>
      </c>
      <c r="AO31" s="473">
        <f>'2) CO2-Sector'!AO36</f>
        <v>32621.927406426425</v>
      </c>
      <c r="AP31" s="473">
        <f>'2) CO2-Sector'!AP36</f>
        <v>31592.319407167539</v>
      </c>
      <c r="AQ31" s="473">
        <f>'2) CO2-Sector'!AQ36</f>
        <v>29801.028667196406</v>
      </c>
      <c r="AR31" s="473">
        <f>'2) CO2-Sector'!AR36</f>
        <v>30369.564865834327</v>
      </c>
      <c r="AS31" s="473">
        <f>'2) CO2-Sector'!AS36</f>
        <v>31693.526750456433</v>
      </c>
      <c r="AT31" s="473">
        <f>'2) CO2-Sector'!AT36</f>
        <v>27903.182736166444</v>
      </c>
      <c r="AU31" s="473">
        <f>'2) CO2-Sector'!AU36</f>
        <v>28355.688870057616</v>
      </c>
      <c r="AV31" s="473">
        <f>'2) CO2-Sector'!AV36</f>
        <v>27768.823715577033</v>
      </c>
      <c r="AW31" s="473">
        <f>'2) CO2-Sector'!AW36</f>
        <v>29504.274846443648</v>
      </c>
      <c r="AX31" s="473">
        <f>'2) CO2-Sector'!AX36</f>
        <v>28920.580199886099</v>
      </c>
      <c r="AY31" s="473">
        <f>'2) CO2-Sector'!AY36</f>
        <v>28931.28252053773</v>
      </c>
      <c r="AZ31" s="473">
        <f>'2) CO2-Sector'!AZ36</f>
        <v>29010.818338465357</v>
      </c>
      <c r="BA31" s="474"/>
      <c r="BB31" s="474"/>
      <c r="BC31" s="474"/>
      <c r="BD31" s="474"/>
      <c r="BE31" s="476"/>
      <c r="BF31" s="478"/>
      <c r="BG31" s="369"/>
    </row>
    <row r="32" spans="23:59" ht="15.75" thickTop="1" thickBot="1">
      <c r="W32" s="456"/>
      <c r="X32" s="523"/>
      <c r="Y32" s="517" t="s">
        <v>75</v>
      </c>
      <c r="Z32" s="518"/>
      <c r="AA32" s="519">
        <f>'2) CO2-Sector'!AA37</f>
        <v>10848.646776984273</v>
      </c>
      <c r="AB32" s="519">
        <f>'2) CO2-Sector'!AB37</f>
        <v>11020.071918111318</v>
      </c>
      <c r="AC32" s="519">
        <f>'2) CO2-Sector'!AC37</f>
        <v>11776.486400885249</v>
      </c>
      <c r="AD32" s="519">
        <f>'2) CO2-Sector'!AD37</f>
        <v>11045.048286868039</v>
      </c>
      <c r="AE32" s="519">
        <f>'2) CO2-Sector'!AE37</f>
        <v>12109.542036658853</v>
      </c>
      <c r="AF32" s="519">
        <f>'2) CO2-Sector'!AF37</f>
        <v>12397.914406532929</v>
      </c>
      <c r="AG32" s="519">
        <f>'2) CO2-Sector'!AG37</f>
        <v>12490.997089826957</v>
      </c>
      <c r="AH32" s="519">
        <f>'2) CO2-Sector'!AH37</f>
        <v>13465.077832133087</v>
      </c>
      <c r="AI32" s="519">
        <f>'2) CO2-Sector'!AI37</f>
        <v>13716.717874422176</v>
      </c>
      <c r="AJ32" s="519">
        <f>'2) CO2-Sector'!AJ37</f>
        <v>13836.881780638581</v>
      </c>
      <c r="AK32" s="519">
        <f>'2) CO2-Sector'!AK37</f>
        <v>15174.85357203264</v>
      </c>
      <c r="AL32" s="519">
        <f>'2) CO2-Sector'!AL37</f>
        <v>16042.67640359936</v>
      </c>
      <c r="AM32" s="519">
        <f>'2) CO2-Sector'!AM37</f>
        <v>16924.934688283887</v>
      </c>
      <c r="AN32" s="519">
        <f>'2) CO2-Sector'!AN37</f>
        <v>17732.643356766319</v>
      </c>
      <c r="AO32" s="519">
        <f>'2) CO2-Sector'!AO37</f>
        <v>17467.701671856605</v>
      </c>
      <c r="AP32" s="519">
        <f>'2) CO2-Sector'!AP37</f>
        <v>16989.430244352985</v>
      </c>
      <c r="AQ32" s="519">
        <f>'2) CO2-Sector'!AQ37</f>
        <v>16036.814742389284</v>
      </c>
      <c r="AR32" s="519">
        <f>'2) CO2-Sector'!AR37</f>
        <v>16716.761499130549</v>
      </c>
      <c r="AS32" s="519">
        <f>'2) CO2-Sector'!AS37</f>
        <v>16430.19476319808</v>
      </c>
      <c r="AT32" s="519">
        <f>'2) CO2-Sector'!AT37</f>
        <v>15350.3818877863</v>
      </c>
      <c r="AU32" s="519">
        <f>'2) CO2-Sector'!AU37</f>
        <v>15285.356393221062</v>
      </c>
      <c r="AV32" s="519">
        <f>'2) CO2-Sector'!AV37</f>
        <v>15301.1999918943</v>
      </c>
      <c r="AW32" s="519">
        <f>'2) CO2-Sector'!AW37</f>
        <v>16458.203056885504</v>
      </c>
      <c r="AX32" s="519">
        <f>'2) CO2-Sector'!AX37</f>
        <v>15993.554450991292</v>
      </c>
      <c r="AY32" s="519">
        <f>'2) CO2-Sector'!AY37</f>
        <v>16094.386534423009</v>
      </c>
      <c r="AZ32" s="519">
        <f>'2) CO2-Sector'!AZ37</f>
        <v>16158.959278680877</v>
      </c>
      <c r="BA32" s="520"/>
      <c r="BB32" s="520"/>
      <c r="BC32" s="520"/>
      <c r="BD32" s="520"/>
      <c r="BE32" s="521"/>
      <c r="BF32" s="522"/>
      <c r="BG32" s="369"/>
    </row>
    <row r="33" spans="1:61" ht="15.75" thickTop="1" thickBot="1">
      <c r="W33" s="533"/>
      <c r="X33" s="534" t="s">
        <v>211</v>
      </c>
      <c r="Y33" s="535"/>
      <c r="Z33" s="536"/>
      <c r="AA33" s="537">
        <f>'2) CO2-Sector'!AA38</f>
        <v>1189.8195894962346</v>
      </c>
      <c r="AB33" s="537">
        <f>'2) CO2-Sector'!AB38</f>
        <v>1179.1152090946744</v>
      </c>
      <c r="AC33" s="537">
        <f>'2) CO2-Sector'!AC38</f>
        <v>1154.8306278625093</v>
      </c>
      <c r="AD33" s="537">
        <f>'2) CO2-Sector'!AD38</f>
        <v>1174.0806123887305</v>
      </c>
      <c r="AE33" s="537">
        <f>'2) CO2-Sector'!AE38</f>
        <v>996.12603274611433</v>
      </c>
      <c r="AF33" s="537">
        <f>'2) CO2-Sector'!AF38</f>
        <v>1283.5744841551602</v>
      </c>
      <c r="AG33" s="537">
        <f>'2) CO2-Sector'!AG38</f>
        <v>1376.2185705315935</v>
      </c>
      <c r="AH33" s="537">
        <f>'2) CO2-Sector'!AH38</f>
        <v>1498.2660374142383</v>
      </c>
      <c r="AI33" s="537">
        <f>'2) CO2-Sector'!AI38</f>
        <v>1441.0470247874125</v>
      </c>
      <c r="AJ33" s="537">
        <f>'2) CO2-Sector'!AJ38</f>
        <v>1474.3105414807624</v>
      </c>
      <c r="AK33" s="537">
        <f>'2) CO2-Sector'!AK38</f>
        <v>1472.3368687135132</v>
      </c>
      <c r="AL33" s="537">
        <f>'2) CO2-Sector'!AL38</f>
        <v>1441.900865232056</v>
      </c>
      <c r="AM33" s="537">
        <f>'2) CO2-Sector'!AM38</f>
        <v>1430.4804700932787</v>
      </c>
      <c r="AN33" s="537">
        <f>'2) CO2-Sector'!AN38</f>
        <v>1397.0375688898034</v>
      </c>
      <c r="AO33" s="537">
        <f>'2) CO2-Sector'!AO38</f>
        <v>1327.2359055670497</v>
      </c>
      <c r="AP33" s="537">
        <f>'2) CO2-Sector'!AP38</f>
        <v>1372.391472121446</v>
      </c>
      <c r="AQ33" s="537">
        <f>'2) CO2-Sector'!AQ38</f>
        <v>1373.5346411745531</v>
      </c>
      <c r="AR33" s="537">
        <f>'2) CO2-Sector'!AR38</f>
        <v>1532.9149228458373</v>
      </c>
      <c r="AS33" s="537">
        <f>'2) CO2-Sector'!AS38</f>
        <v>1387.6367068032787</v>
      </c>
      <c r="AT33" s="537">
        <f>'2) CO2-Sector'!AT38</f>
        <v>1254.25239661205</v>
      </c>
      <c r="AU33" s="537">
        <f>'2) CO2-Sector'!AU38</f>
        <v>1216.4886789925454</v>
      </c>
      <c r="AV33" s="537">
        <f>'2) CO2-Sector'!AV38</f>
        <v>1187.3292849814716</v>
      </c>
      <c r="AW33" s="537">
        <f>'2) CO2-Sector'!AW38</f>
        <v>1277.8904198082007</v>
      </c>
      <c r="AX33" s="537">
        <f>'2) CO2-Sector'!AX38</f>
        <v>1282.7540267992449</v>
      </c>
      <c r="AY33" s="537">
        <f>'2) CO2-Sector'!AY38</f>
        <v>1260.2167876199526</v>
      </c>
      <c r="AZ33" s="537">
        <f>'2) CO2-Sector'!AZ38</f>
        <v>1259.8293506673522</v>
      </c>
      <c r="BA33" s="538"/>
      <c r="BB33" s="538"/>
      <c r="BC33" s="538"/>
      <c r="BD33" s="538"/>
      <c r="BE33" s="538"/>
      <c r="BF33" s="539"/>
      <c r="BG33" s="525"/>
      <c r="BI33" s="449"/>
    </row>
    <row r="34" spans="1:61" ht="15.75" thickTop="1" thickBot="1">
      <c r="W34" s="524" t="s">
        <v>36</v>
      </c>
      <c r="X34" s="309"/>
      <c r="Y34" s="50"/>
      <c r="Z34" s="200"/>
      <c r="AA34" s="200">
        <f t="shared" ref="AA34:AX34" si="62">SUM(AA5,AA29)</f>
        <v>1155996.4874226793</v>
      </c>
      <c r="AB34" s="200">
        <f t="shared" si="62"/>
        <v>1164477.2132913142</v>
      </c>
      <c r="AC34" s="200">
        <f t="shared" si="62"/>
        <v>1174621.8735913436</v>
      </c>
      <c r="AD34" s="200">
        <f t="shared" si="62"/>
        <v>1167717.585632694</v>
      </c>
      <c r="AE34" s="200">
        <f t="shared" si="62"/>
        <v>1228939.5587923659</v>
      </c>
      <c r="AF34" s="200">
        <f t="shared" si="62"/>
        <v>1242496.8894759761</v>
      </c>
      <c r="AG34" s="200">
        <f t="shared" si="62"/>
        <v>1255267.0650801761</v>
      </c>
      <c r="AH34" s="200">
        <f t="shared" si="62"/>
        <v>1253060.1741814141</v>
      </c>
      <c r="AI34" s="200">
        <f t="shared" si="62"/>
        <v>1218260.6291473445</v>
      </c>
      <c r="AJ34" s="200">
        <f t="shared" si="62"/>
        <v>1253085.0146682535</v>
      </c>
      <c r="AK34" s="200">
        <f t="shared" si="62"/>
        <v>1274300.8966036183</v>
      </c>
      <c r="AL34" s="200">
        <f t="shared" si="62"/>
        <v>1257387.4217918448</v>
      </c>
      <c r="AM34" s="200">
        <f t="shared" si="62"/>
        <v>1294402.0582734509</v>
      </c>
      <c r="AN34" s="200">
        <f t="shared" si="62"/>
        <v>1299470.5657048065</v>
      </c>
      <c r="AO34" s="200">
        <f t="shared" si="62"/>
        <v>1298437.0242319922</v>
      </c>
      <c r="AP34" s="200">
        <f t="shared" si="62"/>
        <v>1305941.9611653143</v>
      </c>
      <c r="AQ34" s="200">
        <f t="shared" si="62"/>
        <v>1285181.0913761645</v>
      </c>
      <c r="AR34" s="200">
        <f t="shared" si="62"/>
        <v>1319802.2605650763</v>
      </c>
      <c r="AS34" s="200">
        <f t="shared" si="62"/>
        <v>1235502.6604326889</v>
      </c>
      <c r="AT34" s="200">
        <f t="shared" si="62"/>
        <v>1162667.6896411823</v>
      </c>
      <c r="AU34" s="200">
        <f t="shared" si="62"/>
        <v>1213017.2361222566</v>
      </c>
      <c r="AV34" s="200">
        <f t="shared" si="62"/>
        <v>1261865.734030098</v>
      </c>
      <c r="AW34" s="200">
        <f t="shared" si="62"/>
        <v>1296262.6760807766</v>
      </c>
      <c r="AX34" s="200">
        <f t="shared" si="62"/>
        <v>1311628.5938153043</v>
      </c>
      <c r="AY34" s="200">
        <f t="shared" ref="AY34:AZ34" si="63">SUM(AY5,AY29)</f>
        <v>1266450.30638993</v>
      </c>
      <c r="AZ34" s="200">
        <f t="shared" si="63"/>
        <v>1223400.9404644617</v>
      </c>
      <c r="BA34" s="88"/>
      <c r="BB34" s="88"/>
      <c r="BC34" s="88"/>
      <c r="BD34" s="88"/>
      <c r="BE34" s="359"/>
      <c r="BF34" s="479"/>
      <c r="BG34" s="370"/>
    </row>
    <row r="35" spans="1:61">
      <c r="Y35" s="202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</row>
    <row r="36" spans="1:61" ht="3.75" customHeight="1"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</row>
    <row r="37" spans="1:61" ht="3.75" customHeight="1"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</row>
    <row r="38" spans="1:61" ht="3.75" customHeight="1"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</row>
    <row r="39" spans="1:61" ht="3.75" customHeight="1"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</row>
    <row r="40" spans="1:61" s="343" customFormat="1" ht="3.75" customHeight="1">
      <c r="Y40" s="344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/>
      <c r="BE40" s="345"/>
    </row>
    <row r="41" spans="1:61" s="343" customFormat="1" ht="3.75" customHeight="1">
      <c r="Y41" s="346"/>
      <c r="Z41" s="347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  <c r="AS41" s="349"/>
      <c r="AT41" s="349"/>
      <c r="AU41" s="349"/>
      <c r="AV41" s="349"/>
      <c r="AW41" s="349"/>
      <c r="AX41" s="349"/>
      <c r="AY41" s="348"/>
      <c r="AZ41" s="348"/>
      <c r="BA41" s="348"/>
      <c r="BB41" s="348"/>
      <c r="BC41" s="348"/>
      <c r="BD41" s="348"/>
      <c r="BE41" s="348"/>
      <c r="BF41" s="350"/>
      <c r="BG41" s="348"/>
    </row>
    <row r="42" spans="1:61" s="352" customFormat="1" ht="3.75" customHeight="1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51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5"/>
      <c r="AL42" s="345"/>
      <c r="AM42" s="345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</row>
    <row r="43" spans="1:61" s="352" customFormat="1">
      <c r="A43" s="343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51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</row>
    <row r="44" spans="1:61" ht="18.75">
      <c r="Y44" s="278" t="s">
        <v>97</v>
      </c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</row>
    <row r="45" spans="1:61">
      <c r="Y45" s="221" t="s">
        <v>24</v>
      </c>
      <c r="Z45" s="222"/>
      <c r="AA45" s="209">
        <v>1990</v>
      </c>
      <c r="AB45" s="209">
        <f t="shared" ref="AB45:BE45" si="64">AA45+1</f>
        <v>1991</v>
      </c>
      <c r="AC45" s="209">
        <f t="shared" si="64"/>
        <v>1992</v>
      </c>
      <c r="AD45" s="209">
        <f t="shared" si="64"/>
        <v>1993</v>
      </c>
      <c r="AE45" s="209">
        <f t="shared" si="64"/>
        <v>1994</v>
      </c>
      <c r="AF45" s="209">
        <f t="shared" si="64"/>
        <v>1995</v>
      </c>
      <c r="AG45" s="209">
        <f t="shared" si="64"/>
        <v>1996</v>
      </c>
      <c r="AH45" s="209">
        <f t="shared" si="64"/>
        <v>1997</v>
      </c>
      <c r="AI45" s="209">
        <f t="shared" si="64"/>
        <v>1998</v>
      </c>
      <c r="AJ45" s="209">
        <f t="shared" si="64"/>
        <v>1999</v>
      </c>
      <c r="AK45" s="209">
        <f t="shared" si="64"/>
        <v>2000</v>
      </c>
      <c r="AL45" s="209">
        <f t="shared" si="64"/>
        <v>2001</v>
      </c>
      <c r="AM45" s="209">
        <f t="shared" si="64"/>
        <v>2002</v>
      </c>
      <c r="AN45" s="209">
        <f t="shared" si="64"/>
        <v>2003</v>
      </c>
      <c r="AO45" s="209">
        <f t="shared" si="64"/>
        <v>2004</v>
      </c>
      <c r="AP45" s="209">
        <f t="shared" si="64"/>
        <v>2005</v>
      </c>
      <c r="AQ45" s="209">
        <f t="shared" si="64"/>
        <v>2006</v>
      </c>
      <c r="AR45" s="209">
        <f t="shared" si="64"/>
        <v>2007</v>
      </c>
      <c r="AS45" s="210">
        <v>2008</v>
      </c>
      <c r="AT45" s="210">
        <v>2009</v>
      </c>
      <c r="AU45" s="210">
        <v>2010</v>
      </c>
      <c r="AV45" s="210">
        <v>2011</v>
      </c>
      <c r="AW45" s="210">
        <v>2012</v>
      </c>
      <c r="AX45" s="210">
        <v>2013</v>
      </c>
      <c r="AY45" s="209">
        <f t="shared" si="64"/>
        <v>2014</v>
      </c>
      <c r="AZ45" s="209">
        <f t="shared" si="64"/>
        <v>2015</v>
      </c>
      <c r="BA45" s="209">
        <f t="shared" si="64"/>
        <v>2016</v>
      </c>
      <c r="BB45" s="209">
        <f t="shared" si="64"/>
        <v>2017</v>
      </c>
      <c r="BC45" s="209">
        <f t="shared" si="64"/>
        <v>2018</v>
      </c>
      <c r="BD45" s="209">
        <f t="shared" si="64"/>
        <v>2019</v>
      </c>
      <c r="BE45" s="209">
        <f t="shared" si="64"/>
        <v>2020</v>
      </c>
      <c r="BF45" s="223" t="s">
        <v>25</v>
      </c>
      <c r="BG45" s="39" t="s">
        <v>26</v>
      </c>
    </row>
    <row r="46" spans="1:61" s="5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8" t="s">
        <v>27</v>
      </c>
      <c r="Z46" s="40"/>
      <c r="AA46" s="40">
        <f t="shared" ref="AA46:BE46" si="65">AA6/10^3</f>
        <v>91.103403831120787</v>
      </c>
      <c r="AB46" s="40">
        <f t="shared" si="65"/>
        <v>91.462841114074635</v>
      </c>
      <c r="AC46" s="40">
        <f t="shared" si="65"/>
        <v>91.800109004363563</v>
      </c>
      <c r="AD46" s="40">
        <f t="shared" si="65"/>
        <v>90.358873556207257</v>
      </c>
      <c r="AE46" s="40">
        <f t="shared" si="65"/>
        <v>97.552500189353182</v>
      </c>
      <c r="AF46" s="40">
        <f t="shared" si="65"/>
        <v>100.2502780988039</v>
      </c>
      <c r="AG46" s="40">
        <f t="shared" si="65"/>
        <v>96.954674543332345</v>
      </c>
      <c r="AH46" s="40">
        <f t="shared" si="65"/>
        <v>101.60371891751147</v>
      </c>
      <c r="AI46" s="40">
        <f t="shared" si="65"/>
        <v>91.717007307588176</v>
      </c>
      <c r="AJ46" s="40">
        <f t="shared" si="65"/>
        <v>92.413675518914133</v>
      </c>
      <c r="AK46" s="40">
        <f t="shared" si="65"/>
        <v>89.824472062992086</v>
      </c>
      <c r="AL46" s="40">
        <f t="shared" si="65"/>
        <v>87.239622877125868</v>
      </c>
      <c r="AM46" s="40">
        <f t="shared" si="65"/>
        <v>93.269065450968768</v>
      </c>
      <c r="AN46" s="40">
        <f t="shared" si="65"/>
        <v>92.747021503128678</v>
      </c>
      <c r="AO46" s="40">
        <f t="shared" si="65"/>
        <v>89.248852154948679</v>
      </c>
      <c r="AP46" s="40">
        <f t="shared" si="65"/>
        <v>103.66058877358455</v>
      </c>
      <c r="AQ46" s="40">
        <f t="shared" si="65"/>
        <v>87.991061559518215</v>
      </c>
      <c r="AR46" s="40">
        <f t="shared" si="65"/>
        <v>107.60444194007972</v>
      </c>
      <c r="AS46" s="40">
        <f t="shared" si="65"/>
        <v>105.76448707513852</v>
      </c>
      <c r="AT46" s="40">
        <f t="shared" si="65"/>
        <v>103.19946352265103</v>
      </c>
      <c r="AU46" s="40">
        <f t="shared" si="65"/>
        <v>110.22929647617785</v>
      </c>
      <c r="AV46" s="40">
        <f t="shared" si="65"/>
        <v>111.25065179206563</v>
      </c>
      <c r="AW46" s="40">
        <f t="shared" si="65"/>
        <v>104.58671449733895</v>
      </c>
      <c r="AX46" s="40">
        <f t="shared" si="65"/>
        <v>98.870621530180216</v>
      </c>
      <c r="AY46" s="40">
        <f t="shared" ref="AY46" si="66">AY6/10^3</f>
        <v>93.256474620587426</v>
      </c>
      <c r="AZ46" s="40">
        <f t="shared" si="65"/>
        <v>88.20551334560426</v>
      </c>
      <c r="BA46" s="40">
        <f t="shared" si="65"/>
        <v>0</v>
      </c>
      <c r="BB46" s="40">
        <f t="shared" si="65"/>
        <v>0</v>
      </c>
      <c r="BC46" s="40">
        <f t="shared" si="65"/>
        <v>0</v>
      </c>
      <c r="BD46" s="40">
        <f t="shared" si="65"/>
        <v>0</v>
      </c>
      <c r="BE46" s="40">
        <f t="shared" si="65"/>
        <v>0</v>
      </c>
      <c r="BF46" s="52"/>
      <c r="BG46" s="52"/>
    </row>
    <row r="47" spans="1:61" s="5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8" t="s">
        <v>28</v>
      </c>
      <c r="Z47" s="40"/>
      <c r="AA47" s="40">
        <f t="shared" ref="AA47:BE47" si="67">AA7/10^3</f>
        <v>501.89303905101281</v>
      </c>
      <c r="AB47" s="40">
        <f t="shared" si="67"/>
        <v>490.98928330030856</v>
      </c>
      <c r="AC47" s="40">
        <f t="shared" si="67"/>
        <v>480.7054172110291</v>
      </c>
      <c r="AD47" s="40">
        <f t="shared" si="67"/>
        <v>466.8263568947591</v>
      </c>
      <c r="AE47" s="40">
        <f t="shared" si="67"/>
        <v>483.69381657956791</v>
      </c>
      <c r="AF47" s="40">
        <f t="shared" si="67"/>
        <v>477.79856724495039</v>
      </c>
      <c r="AG47" s="40">
        <f t="shared" si="67"/>
        <v>482.07359780739881</v>
      </c>
      <c r="AH47" s="40">
        <f t="shared" si="67"/>
        <v>473.35981446267539</v>
      </c>
      <c r="AI47" s="40">
        <f t="shared" si="67"/>
        <v>443.22753292698792</v>
      </c>
      <c r="AJ47" s="40">
        <f t="shared" si="67"/>
        <v>454.72073348264979</v>
      </c>
      <c r="AK47" s="40">
        <f t="shared" si="67"/>
        <v>465.85463139645037</v>
      </c>
      <c r="AL47" s="40">
        <f t="shared" si="67"/>
        <v>453.33211217035915</v>
      </c>
      <c r="AM47" s="40">
        <f t="shared" si="67"/>
        <v>467.77633964418499</v>
      </c>
      <c r="AN47" s="40">
        <f t="shared" si="67"/>
        <v>470.83456923621236</v>
      </c>
      <c r="AO47" s="40">
        <f t="shared" si="67"/>
        <v>468.20449815293171</v>
      </c>
      <c r="AP47" s="40">
        <f t="shared" si="67"/>
        <v>456.90462841954945</v>
      </c>
      <c r="AQ47" s="40">
        <f t="shared" si="67"/>
        <v>471.8460464294829</v>
      </c>
      <c r="AR47" s="40">
        <f t="shared" si="67"/>
        <v>471.95419168740557</v>
      </c>
      <c r="AS47" s="40">
        <f t="shared" si="67"/>
        <v>417.03491491295279</v>
      </c>
      <c r="AT47" s="40">
        <f t="shared" si="67"/>
        <v>382.14555305518036</v>
      </c>
      <c r="AU47" s="40">
        <f t="shared" si="67"/>
        <v>413.5015383173498</v>
      </c>
      <c r="AV47" s="40">
        <f t="shared" si="67"/>
        <v>428.96883845650342</v>
      </c>
      <c r="AW47" s="40">
        <f t="shared" si="67"/>
        <v>432.24594218474806</v>
      </c>
      <c r="AX47" s="40">
        <f t="shared" si="67"/>
        <v>431.85279545867024</v>
      </c>
      <c r="AY47" s="40">
        <f t="shared" ref="AY47" si="68">AY7/10^3</f>
        <v>421.39676102130113</v>
      </c>
      <c r="AZ47" s="40">
        <f t="shared" si="67"/>
        <v>412.74739649831076</v>
      </c>
      <c r="BA47" s="40">
        <f t="shared" si="67"/>
        <v>0</v>
      </c>
      <c r="BB47" s="40">
        <f t="shared" si="67"/>
        <v>0</v>
      </c>
      <c r="BC47" s="40">
        <f t="shared" si="67"/>
        <v>0</v>
      </c>
      <c r="BD47" s="40">
        <f t="shared" si="67"/>
        <v>0</v>
      </c>
      <c r="BE47" s="40">
        <f t="shared" si="67"/>
        <v>0</v>
      </c>
      <c r="BF47" s="52"/>
      <c r="BG47" s="52"/>
    </row>
    <row r="48" spans="1:61" s="5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8" t="s">
        <v>29</v>
      </c>
      <c r="Z48" s="40"/>
      <c r="AA48" s="40">
        <f t="shared" ref="AA48:BE48" si="69">AA21/10^3</f>
        <v>206.23676764068472</v>
      </c>
      <c r="AB48" s="40">
        <f t="shared" si="69"/>
        <v>218.67368836262398</v>
      </c>
      <c r="AC48" s="40">
        <f t="shared" si="69"/>
        <v>225.13709610157659</v>
      </c>
      <c r="AD48" s="40">
        <f t="shared" si="69"/>
        <v>228.39631947003051</v>
      </c>
      <c r="AE48" s="40">
        <f t="shared" si="69"/>
        <v>237.97186850146591</v>
      </c>
      <c r="AF48" s="40">
        <f t="shared" si="69"/>
        <v>246.53668110832459</v>
      </c>
      <c r="AG48" s="40">
        <f t="shared" si="69"/>
        <v>252.79826194341379</v>
      </c>
      <c r="AH48" s="40">
        <f t="shared" si="69"/>
        <v>253.89772308438683</v>
      </c>
      <c r="AI48" s="40">
        <f t="shared" si="69"/>
        <v>251.87421425126189</v>
      </c>
      <c r="AJ48" s="40">
        <f t="shared" si="69"/>
        <v>256.0075056675816</v>
      </c>
      <c r="AK48" s="40">
        <f t="shared" si="69"/>
        <v>254.8458781897948</v>
      </c>
      <c r="AL48" s="40">
        <f t="shared" si="69"/>
        <v>258.8763532024559</v>
      </c>
      <c r="AM48" s="40">
        <f t="shared" si="69"/>
        <v>255.0848867529059</v>
      </c>
      <c r="AN48" s="40">
        <f t="shared" si="69"/>
        <v>251.27707979434058</v>
      </c>
      <c r="AO48" s="40">
        <f t="shared" si="69"/>
        <v>245.24405216439661</v>
      </c>
      <c r="AP48" s="40">
        <f t="shared" si="69"/>
        <v>239.69457441870784</v>
      </c>
      <c r="AQ48" s="40">
        <f t="shared" si="69"/>
        <v>236.14811242933268</v>
      </c>
      <c r="AR48" s="40">
        <f t="shared" si="69"/>
        <v>234.04952533328242</v>
      </c>
      <c r="AS48" s="40">
        <f t="shared" si="69"/>
        <v>225.25093071710313</v>
      </c>
      <c r="AT48" s="40">
        <f t="shared" si="69"/>
        <v>221.41699843362204</v>
      </c>
      <c r="AU48" s="40">
        <f t="shared" si="69"/>
        <v>222.13802484401427</v>
      </c>
      <c r="AV48" s="40">
        <f t="shared" si="69"/>
        <v>220.46118126190234</v>
      </c>
      <c r="AW48" s="40">
        <f t="shared" si="69"/>
        <v>226.13817422644041</v>
      </c>
      <c r="AX48" s="40">
        <f t="shared" si="69"/>
        <v>224.66196319613383</v>
      </c>
      <c r="AY48" s="40">
        <f t="shared" ref="AY48" si="70">AY21/10^3</f>
        <v>220.3407771379521</v>
      </c>
      <c r="AZ48" s="40">
        <f t="shared" si="69"/>
        <v>216.42622763741059</v>
      </c>
      <c r="BA48" s="40">
        <f t="shared" si="69"/>
        <v>0</v>
      </c>
      <c r="BB48" s="40">
        <f t="shared" si="69"/>
        <v>0</v>
      </c>
      <c r="BC48" s="40">
        <f t="shared" si="69"/>
        <v>0</v>
      </c>
      <c r="BD48" s="40">
        <f t="shared" si="69"/>
        <v>0</v>
      </c>
      <c r="BE48" s="40">
        <f t="shared" si="69"/>
        <v>0</v>
      </c>
      <c r="BF48" s="52"/>
      <c r="BG48" s="52"/>
    </row>
    <row r="49" spans="1:59" s="5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8" t="s">
        <v>45</v>
      </c>
      <c r="Z49" s="40"/>
      <c r="AA49" s="40">
        <f t="shared" ref="AA49:BE49" si="71">(AA28)/10^3</f>
        <v>136.99768244072391</v>
      </c>
      <c r="AB49" s="40">
        <f t="shared" si="71"/>
        <v>140.39939882368961</v>
      </c>
      <c r="AC49" s="40">
        <f t="shared" si="71"/>
        <v>145.02590051006302</v>
      </c>
      <c r="AD49" s="40">
        <f t="shared" si="71"/>
        <v>151.28544367558328</v>
      </c>
      <c r="AE49" s="40">
        <f t="shared" si="71"/>
        <v>166.61285842248768</v>
      </c>
      <c r="AF49" s="40">
        <f t="shared" si="71"/>
        <v>170.22520555813688</v>
      </c>
      <c r="AG49" s="40">
        <f t="shared" si="71"/>
        <v>175.15149596099465</v>
      </c>
      <c r="AH49" s="40">
        <f t="shared" si="71"/>
        <v>180.53595859337145</v>
      </c>
      <c r="AI49" s="40">
        <f t="shared" si="71"/>
        <v>193.44962929310253</v>
      </c>
      <c r="AJ49" s="40">
        <f t="shared" si="71"/>
        <v>203.44205710491312</v>
      </c>
      <c r="AK49" s="40">
        <f t="shared" si="71"/>
        <v>210.27897398530399</v>
      </c>
      <c r="AL49" s="40">
        <f t="shared" si="71"/>
        <v>209.97073581865337</v>
      </c>
      <c r="AM49" s="40">
        <f t="shared" si="71"/>
        <v>221.39900028241644</v>
      </c>
      <c r="AN49" s="40">
        <f t="shared" si="71"/>
        <v>225.73064430089318</v>
      </c>
      <c r="AO49" s="40">
        <f t="shared" si="71"/>
        <v>238.81437328940885</v>
      </c>
      <c r="AP49" s="40">
        <f t="shared" si="71"/>
        <v>238.86105376565916</v>
      </c>
      <c r="AQ49" s="40">
        <f t="shared" si="71"/>
        <v>235.67760330322756</v>
      </c>
      <c r="AR49" s="40">
        <f t="shared" si="71"/>
        <v>237.26692952316549</v>
      </c>
      <c r="AS49" s="40">
        <f t="shared" si="71"/>
        <v>231.46961254580637</v>
      </c>
      <c r="AT49" s="40">
        <f t="shared" si="71"/>
        <v>219.87740162707149</v>
      </c>
      <c r="AU49" s="40">
        <f t="shared" si="71"/>
        <v>218.83337038249161</v>
      </c>
      <c r="AV49" s="40">
        <f t="shared" si="71"/>
        <v>235.88621174643541</v>
      </c>
      <c r="AW49" s="40">
        <f t="shared" si="71"/>
        <v>253.61512545242951</v>
      </c>
      <c r="AX49" s="40">
        <f t="shared" si="71"/>
        <v>278.30465439931464</v>
      </c>
      <c r="AY49" s="40">
        <f t="shared" ref="AY49" si="72">(AY28)/10^3</f>
        <v>264.2254270213582</v>
      </c>
      <c r="AZ49" s="40">
        <f t="shared" si="71"/>
        <v>249.2049698626731</v>
      </c>
      <c r="BA49" s="40">
        <f t="shared" si="71"/>
        <v>0</v>
      </c>
      <c r="BB49" s="40">
        <f t="shared" si="71"/>
        <v>0</v>
      </c>
      <c r="BC49" s="40">
        <f t="shared" si="71"/>
        <v>0</v>
      </c>
      <c r="BD49" s="40">
        <f t="shared" si="71"/>
        <v>0</v>
      </c>
      <c r="BE49" s="40">
        <f t="shared" si="71"/>
        <v>0</v>
      </c>
      <c r="BF49" s="52"/>
      <c r="BG49" s="52"/>
    </row>
    <row r="50" spans="1:59" s="5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8" t="s">
        <v>37</v>
      </c>
      <c r="Z50" s="40"/>
      <c r="AA50" s="40">
        <f t="shared" ref="AA50:BE50" si="73">AA27/10^3</f>
        <v>130.61301376536565</v>
      </c>
      <c r="AB50" s="40">
        <f t="shared" si="73"/>
        <v>132.51609244104063</v>
      </c>
      <c r="AC50" s="40">
        <f t="shared" si="73"/>
        <v>139.79797957103233</v>
      </c>
      <c r="AD50" s="40">
        <f t="shared" si="73"/>
        <v>140.9621352842255</v>
      </c>
      <c r="AE50" s="40">
        <f t="shared" si="73"/>
        <v>148.35932914424137</v>
      </c>
      <c r="AF50" s="40">
        <f t="shared" si="73"/>
        <v>151.84081004768063</v>
      </c>
      <c r="AG50" s="40">
        <f t="shared" si="73"/>
        <v>151.39621426891256</v>
      </c>
      <c r="AH50" s="40">
        <f t="shared" si="73"/>
        <v>147.77379243515844</v>
      </c>
      <c r="AI50" s="40">
        <f t="shared" si="73"/>
        <v>147.84475417681548</v>
      </c>
      <c r="AJ50" s="40">
        <f t="shared" si="73"/>
        <v>156.25194615157449</v>
      </c>
      <c r="AK50" s="40">
        <f t="shared" si="73"/>
        <v>161.28690920682047</v>
      </c>
      <c r="AL50" s="40">
        <f t="shared" si="73"/>
        <v>157.57931693069017</v>
      </c>
      <c r="AM50" s="40">
        <f t="shared" si="73"/>
        <v>168.97890233787163</v>
      </c>
      <c r="AN50" s="40">
        <f t="shared" si="73"/>
        <v>171.03999404495374</v>
      </c>
      <c r="AO50" s="40">
        <f t="shared" si="73"/>
        <v>170.1043161603742</v>
      </c>
      <c r="AP50" s="40">
        <f t="shared" si="73"/>
        <v>179.89834153955377</v>
      </c>
      <c r="AQ50" s="40">
        <f t="shared" si="73"/>
        <v>168.25750983535738</v>
      </c>
      <c r="AR50" s="40">
        <f t="shared" si="73"/>
        <v>183.72462589359452</v>
      </c>
      <c r="AS50" s="40">
        <f t="shared" si="73"/>
        <v>173.72855562669818</v>
      </c>
      <c r="AT50" s="40">
        <f t="shared" si="73"/>
        <v>163.35414086451087</v>
      </c>
      <c r="AU50" s="40">
        <f t="shared" si="73"/>
        <v>174.05610168575757</v>
      </c>
      <c r="AV50" s="40">
        <f t="shared" si="73"/>
        <v>191.79547816104719</v>
      </c>
      <c r="AW50" s="40">
        <f t="shared" si="73"/>
        <v>204.15992598345963</v>
      </c>
      <c r="AX50" s="40">
        <f t="shared" si="73"/>
        <v>201.3457450423536</v>
      </c>
      <c r="AY50" s="40">
        <f t="shared" ref="AY50" si="74">AY27/10^3</f>
        <v>191.08105008839993</v>
      </c>
      <c r="AZ50" s="40">
        <f t="shared" si="73"/>
        <v>181.83364256688969</v>
      </c>
      <c r="BA50" s="40">
        <f t="shared" si="73"/>
        <v>0</v>
      </c>
      <c r="BB50" s="40">
        <f t="shared" si="73"/>
        <v>0</v>
      </c>
      <c r="BC50" s="40">
        <f t="shared" si="73"/>
        <v>0</v>
      </c>
      <c r="BD50" s="40">
        <f t="shared" si="73"/>
        <v>0</v>
      </c>
      <c r="BE50" s="40">
        <f t="shared" si="73"/>
        <v>0</v>
      </c>
      <c r="BF50" s="52"/>
      <c r="BG50" s="52"/>
    </row>
    <row r="51" spans="1:59" s="5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8" t="s">
        <v>130</v>
      </c>
      <c r="Z51" s="40"/>
      <c r="AA51" s="40">
        <f t="shared" ref="AA51:BE51" si="75">AA30/10^3</f>
        <v>63.98692581356984</v>
      </c>
      <c r="AB51" s="40">
        <f t="shared" si="75"/>
        <v>65.093225411523463</v>
      </c>
      <c r="AC51" s="40">
        <f t="shared" si="75"/>
        <v>65.033274605505184</v>
      </c>
      <c r="AD51" s="40">
        <f t="shared" si="75"/>
        <v>63.725867259459115</v>
      </c>
      <c r="AE51" s="40">
        <f t="shared" si="75"/>
        <v>65.186723478376663</v>
      </c>
      <c r="AF51" s="40">
        <f t="shared" si="75"/>
        <v>65.455004274522295</v>
      </c>
      <c r="AG51" s="40">
        <f t="shared" si="75"/>
        <v>65.900416543779727</v>
      </c>
      <c r="AH51" s="40">
        <f t="shared" si="75"/>
        <v>63.213702809211789</v>
      </c>
      <c r="AI51" s="40">
        <f t="shared" si="75"/>
        <v>57.294377311401306</v>
      </c>
      <c r="AJ51" s="40">
        <f t="shared" si="75"/>
        <v>57.444425882884389</v>
      </c>
      <c r="AK51" s="40">
        <f t="shared" si="75"/>
        <v>57.920697071769879</v>
      </c>
      <c r="AL51" s="40">
        <f t="shared" si="75"/>
        <v>56.514688448592871</v>
      </c>
      <c r="AM51" s="40">
        <f t="shared" si="75"/>
        <v>53.768335237825774</v>
      </c>
      <c r="AN51" s="40">
        <f t="shared" si="75"/>
        <v>53.004179373674013</v>
      </c>
      <c r="AO51" s="40">
        <f t="shared" si="75"/>
        <v>52.87176899793851</v>
      </c>
      <c r="AP51" s="40">
        <f t="shared" si="75"/>
        <v>53.958063368970407</v>
      </c>
      <c r="AQ51" s="40">
        <f t="shared" si="75"/>
        <v>54.086194510874833</v>
      </c>
      <c r="AR51" s="40">
        <f t="shared" si="75"/>
        <v>53.300066398868495</v>
      </c>
      <c r="AS51" s="40">
        <f t="shared" si="75"/>
        <v>49.172996097730291</v>
      </c>
      <c r="AT51" s="40">
        <f t="shared" si="75"/>
        <v>43.516697005367966</v>
      </c>
      <c r="AU51" s="40">
        <f t="shared" si="75"/>
        <v>44.68672686741531</v>
      </c>
      <c r="AV51" s="40">
        <f t="shared" si="75"/>
        <v>44.547219611585533</v>
      </c>
      <c r="AW51" s="40">
        <f t="shared" si="75"/>
        <v>44.734628470108227</v>
      </c>
      <c r="AX51" s="40">
        <f t="shared" si="75"/>
        <v>46.389479961966394</v>
      </c>
      <c r="AY51" s="40">
        <f t="shared" ref="AY51" si="76">AY30/10^3</f>
        <v>45.958317192173375</v>
      </c>
      <c r="AZ51" s="40">
        <f t="shared" si="75"/>
        <v>44.712542864440394</v>
      </c>
      <c r="BA51" s="40">
        <f t="shared" si="75"/>
        <v>0</v>
      </c>
      <c r="BB51" s="40">
        <f t="shared" si="75"/>
        <v>0</v>
      </c>
      <c r="BC51" s="40">
        <f t="shared" si="75"/>
        <v>0</v>
      </c>
      <c r="BD51" s="40">
        <f t="shared" si="75"/>
        <v>0</v>
      </c>
      <c r="BE51" s="40">
        <f t="shared" si="75"/>
        <v>0</v>
      </c>
      <c r="BF51" s="52"/>
      <c r="BG51" s="52"/>
    </row>
    <row r="52" spans="1:59" s="5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8" t="s">
        <v>38</v>
      </c>
      <c r="Z52" s="40"/>
      <c r="AA52" s="40">
        <f t="shared" ref="AA52:BE52" si="77">AA31/10^3</f>
        <v>23.975835290705366</v>
      </c>
      <c r="AB52" s="40">
        <f t="shared" si="77"/>
        <v>24.163568628958508</v>
      </c>
      <c r="AC52" s="40">
        <f t="shared" si="77"/>
        <v>25.967265959911401</v>
      </c>
      <c r="AD52" s="40">
        <f t="shared" si="77"/>
        <v>24.988508880040353</v>
      </c>
      <c r="AE52" s="40">
        <f t="shared" si="77"/>
        <v>28.566336444127142</v>
      </c>
      <c r="AF52" s="40">
        <f t="shared" si="77"/>
        <v>29.10676865940221</v>
      </c>
      <c r="AG52" s="40">
        <f t="shared" si="77"/>
        <v>29.616185441812661</v>
      </c>
      <c r="AH52" s="40">
        <f t="shared" si="77"/>
        <v>31.177197841684336</v>
      </c>
      <c r="AI52" s="40">
        <f t="shared" si="77"/>
        <v>31.412066855399949</v>
      </c>
      <c r="AJ52" s="40">
        <f t="shared" si="77"/>
        <v>31.330360318255376</v>
      </c>
      <c r="AK52" s="40">
        <f t="shared" si="77"/>
        <v>32.816997821773214</v>
      </c>
      <c r="AL52" s="40">
        <f t="shared" si="77"/>
        <v>32.432691478735265</v>
      </c>
      <c r="AM52" s="40">
        <f t="shared" si="77"/>
        <v>32.695048097184156</v>
      </c>
      <c r="AN52" s="40">
        <f t="shared" si="77"/>
        <v>33.440039882714132</v>
      </c>
      <c r="AO52" s="40">
        <f t="shared" si="77"/>
        <v>32.621927406426423</v>
      </c>
      <c r="AP52" s="40">
        <f t="shared" si="77"/>
        <v>31.59231940716754</v>
      </c>
      <c r="AQ52" s="40">
        <f t="shared" si="77"/>
        <v>29.801028667196405</v>
      </c>
      <c r="AR52" s="40">
        <f t="shared" si="77"/>
        <v>30.369564865834327</v>
      </c>
      <c r="AS52" s="40">
        <f t="shared" si="77"/>
        <v>31.693526750456432</v>
      </c>
      <c r="AT52" s="40">
        <f t="shared" si="77"/>
        <v>27.903182736166443</v>
      </c>
      <c r="AU52" s="40">
        <f t="shared" si="77"/>
        <v>28.355688870057616</v>
      </c>
      <c r="AV52" s="40">
        <f t="shared" si="77"/>
        <v>27.768823715577032</v>
      </c>
      <c r="AW52" s="40">
        <f t="shared" si="77"/>
        <v>29.504274846443646</v>
      </c>
      <c r="AX52" s="40">
        <f t="shared" si="77"/>
        <v>28.9205801998861</v>
      </c>
      <c r="AY52" s="40">
        <f t="shared" ref="AY52" si="78">AY31/10^3</f>
        <v>28.931282520537732</v>
      </c>
      <c r="AZ52" s="40">
        <f t="shared" si="77"/>
        <v>29.010818338465356</v>
      </c>
      <c r="BA52" s="40">
        <f t="shared" si="77"/>
        <v>0</v>
      </c>
      <c r="BB52" s="40">
        <f t="shared" si="77"/>
        <v>0</v>
      </c>
      <c r="BC52" s="40">
        <f t="shared" si="77"/>
        <v>0</v>
      </c>
      <c r="BD52" s="40">
        <f t="shared" si="77"/>
        <v>0</v>
      </c>
      <c r="BE52" s="40">
        <f t="shared" si="77"/>
        <v>0</v>
      </c>
      <c r="BF52" s="52"/>
      <c r="BG52" s="52"/>
    </row>
    <row r="53" spans="1:59" s="53" customFormat="1" ht="15" thickBo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9" t="s">
        <v>157</v>
      </c>
      <c r="Z53" s="41"/>
      <c r="AA53" s="41">
        <f t="shared" ref="AA53:AW53" si="79">SUM(AA33)/10^3</f>
        <v>1.1898195894962347</v>
      </c>
      <c r="AB53" s="41">
        <f t="shared" si="79"/>
        <v>1.1791152090946744</v>
      </c>
      <c r="AC53" s="41">
        <f t="shared" si="79"/>
        <v>1.1548306278625093</v>
      </c>
      <c r="AD53" s="41">
        <f t="shared" si="79"/>
        <v>1.1740806123887304</v>
      </c>
      <c r="AE53" s="41">
        <f t="shared" si="79"/>
        <v>0.99612603274611433</v>
      </c>
      <c r="AF53" s="41">
        <f t="shared" si="79"/>
        <v>1.2835744841551602</v>
      </c>
      <c r="AG53" s="41">
        <f t="shared" si="79"/>
        <v>1.3762185705315935</v>
      </c>
      <c r="AH53" s="41">
        <f t="shared" si="79"/>
        <v>1.4982660374142382</v>
      </c>
      <c r="AI53" s="41">
        <f t="shared" si="79"/>
        <v>1.4410470247874125</v>
      </c>
      <c r="AJ53" s="41">
        <f t="shared" si="79"/>
        <v>1.4743105414807625</v>
      </c>
      <c r="AK53" s="41">
        <f t="shared" si="79"/>
        <v>1.4723368687135132</v>
      </c>
      <c r="AL53" s="41">
        <f t="shared" si="79"/>
        <v>1.441900865232056</v>
      </c>
      <c r="AM53" s="41">
        <f t="shared" si="79"/>
        <v>1.4304804700932787</v>
      </c>
      <c r="AN53" s="41">
        <f t="shared" si="79"/>
        <v>1.3970375688898033</v>
      </c>
      <c r="AO53" s="41">
        <f t="shared" si="79"/>
        <v>1.3272359055670497</v>
      </c>
      <c r="AP53" s="41">
        <f t="shared" si="79"/>
        <v>1.3723914721214461</v>
      </c>
      <c r="AQ53" s="41">
        <f t="shared" si="79"/>
        <v>1.373534641174553</v>
      </c>
      <c r="AR53" s="41">
        <f t="shared" si="79"/>
        <v>1.5329149228458372</v>
      </c>
      <c r="AS53" s="41">
        <f t="shared" si="79"/>
        <v>1.3876367068032787</v>
      </c>
      <c r="AT53" s="41">
        <f t="shared" si="79"/>
        <v>1.25425239661205</v>
      </c>
      <c r="AU53" s="41">
        <f t="shared" si="79"/>
        <v>1.2164886789925453</v>
      </c>
      <c r="AV53" s="41">
        <f t="shared" si="79"/>
        <v>1.1873292849814716</v>
      </c>
      <c r="AW53" s="41">
        <f t="shared" si="79"/>
        <v>1.2778904198082006</v>
      </c>
      <c r="AX53" s="41">
        <f>SUM(AX33)/10^3</f>
        <v>1.282754026799245</v>
      </c>
      <c r="AY53" s="41">
        <f>SUM(AY33)/10^3</f>
        <v>1.2602167876199526</v>
      </c>
      <c r="AZ53" s="41">
        <f>SUM(AZ33)/10^3</f>
        <v>1.2598293506673521</v>
      </c>
      <c r="BA53" s="41" t="e">
        <f>#REF!/10^3</f>
        <v>#REF!</v>
      </c>
      <c r="BB53" s="41" t="e">
        <f>#REF!/10^3</f>
        <v>#REF!</v>
      </c>
      <c r="BC53" s="41" t="e">
        <f>#REF!/10^3</f>
        <v>#REF!</v>
      </c>
      <c r="BD53" s="41" t="e">
        <f>#REF!/10^3</f>
        <v>#REF!</v>
      </c>
      <c r="BE53" s="41" t="e">
        <f>#REF!/10^3</f>
        <v>#REF!</v>
      </c>
      <c r="BF53" s="54"/>
      <c r="BG53" s="54"/>
    </row>
    <row r="54" spans="1:59" s="53" customFormat="1" ht="15" thickTop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0" t="s">
        <v>36</v>
      </c>
      <c r="Z54" s="42"/>
      <c r="AA54" s="42">
        <f t="shared" ref="AA54:AX54" si="80">SUM(AA46:AA53)</f>
        <v>1155.9964874226794</v>
      </c>
      <c r="AB54" s="42">
        <f t="shared" si="80"/>
        <v>1164.477213291314</v>
      </c>
      <c r="AC54" s="42">
        <f t="shared" si="80"/>
        <v>1174.6218735913437</v>
      </c>
      <c r="AD54" s="42">
        <f t="shared" si="80"/>
        <v>1167.717585632694</v>
      </c>
      <c r="AE54" s="42">
        <f t="shared" si="80"/>
        <v>1228.9395587923659</v>
      </c>
      <c r="AF54" s="42">
        <f t="shared" si="80"/>
        <v>1242.4968894759759</v>
      </c>
      <c r="AG54" s="42">
        <f t="shared" si="80"/>
        <v>1255.2670650801763</v>
      </c>
      <c r="AH54" s="42">
        <f t="shared" si="80"/>
        <v>1253.0601741814139</v>
      </c>
      <c r="AI54" s="42">
        <f t="shared" si="80"/>
        <v>1218.2606291473448</v>
      </c>
      <c r="AJ54" s="42">
        <f t="shared" si="80"/>
        <v>1253.0850146682535</v>
      </c>
      <c r="AK54" s="42">
        <f t="shared" si="80"/>
        <v>1274.3008966036182</v>
      </c>
      <c r="AL54" s="42">
        <f t="shared" si="80"/>
        <v>1257.3874217918446</v>
      </c>
      <c r="AM54" s="42">
        <f t="shared" si="80"/>
        <v>1294.4020582734508</v>
      </c>
      <c r="AN54" s="42">
        <f t="shared" si="80"/>
        <v>1299.4705657048064</v>
      </c>
      <c r="AO54" s="42">
        <f t="shared" si="80"/>
        <v>1298.4370242319922</v>
      </c>
      <c r="AP54" s="42">
        <f t="shared" si="80"/>
        <v>1305.9419611653141</v>
      </c>
      <c r="AQ54" s="42">
        <f t="shared" si="80"/>
        <v>1285.1810913761642</v>
      </c>
      <c r="AR54" s="42">
        <f t="shared" si="80"/>
        <v>1319.8022605650763</v>
      </c>
      <c r="AS54" s="42">
        <f t="shared" si="80"/>
        <v>1235.502660432689</v>
      </c>
      <c r="AT54" s="42">
        <f t="shared" si="80"/>
        <v>1162.6676896411821</v>
      </c>
      <c r="AU54" s="42">
        <f t="shared" si="80"/>
        <v>1213.0172361222565</v>
      </c>
      <c r="AV54" s="42">
        <f t="shared" si="80"/>
        <v>1261.8657340300979</v>
      </c>
      <c r="AW54" s="42">
        <f t="shared" si="80"/>
        <v>1296.2626760807768</v>
      </c>
      <c r="AX54" s="42">
        <f t="shared" si="80"/>
        <v>1311.6285938153042</v>
      </c>
      <c r="AY54" s="42">
        <f t="shared" ref="AY54:AZ54" si="81">SUM(AY46:AY53)</f>
        <v>1266.4503063899299</v>
      </c>
      <c r="AZ54" s="42">
        <f t="shared" si="81"/>
        <v>1223.4009404644614</v>
      </c>
      <c r="BA54" s="55"/>
      <c r="BB54" s="55"/>
      <c r="BC54" s="55"/>
      <c r="BD54" s="55"/>
      <c r="BE54" s="55"/>
      <c r="BF54" s="55"/>
      <c r="BG54" s="55"/>
    </row>
    <row r="55" spans="1:59">
      <c r="Z55" s="89"/>
      <c r="AA55" s="89"/>
    </row>
    <row r="56" spans="1:59">
      <c r="Y56" s="278" t="s">
        <v>125</v>
      </c>
    </row>
    <row r="57" spans="1:59">
      <c r="Y57" s="221" t="s">
        <v>24</v>
      </c>
      <c r="Z57" s="210">
        <v>1990</v>
      </c>
      <c r="AA57" s="209">
        <v>1990</v>
      </c>
      <c r="AB57" s="209">
        <f t="shared" ref="AB57:BE57" si="82">AA57+1</f>
        <v>1991</v>
      </c>
      <c r="AC57" s="209">
        <f t="shared" si="82"/>
        <v>1992</v>
      </c>
      <c r="AD57" s="209">
        <f t="shared" si="82"/>
        <v>1993</v>
      </c>
      <c r="AE57" s="209">
        <f t="shared" si="82"/>
        <v>1994</v>
      </c>
      <c r="AF57" s="209">
        <f t="shared" si="82"/>
        <v>1995</v>
      </c>
      <c r="AG57" s="209">
        <f t="shared" si="82"/>
        <v>1996</v>
      </c>
      <c r="AH57" s="209">
        <f t="shared" si="82"/>
        <v>1997</v>
      </c>
      <c r="AI57" s="209">
        <f t="shared" si="82"/>
        <v>1998</v>
      </c>
      <c r="AJ57" s="209">
        <f t="shared" si="82"/>
        <v>1999</v>
      </c>
      <c r="AK57" s="209">
        <f t="shared" si="82"/>
        <v>2000</v>
      </c>
      <c r="AL57" s="209">
        <f t="shared" si="82"/>
        <v>2001</v>
      </c>
      <c r="AM57" s="209">
        <f t="shared" si="82"/>
        <v>2002</v>
      </c>
      <c r="AN57" s="209">
        <f t="shared" si="82"/>
        <v>2003</v>
      </c>
      <c r="AO57" s="209">
        <f t="shared" si="82"/>
        <v>2004</v>
      </c>
      <c r="AP57" s="209">
        <f t="shared" si="82"/>
        <v>2005</v>
      </c>
      <c r="AQ57" s="209">
        <f t="shared" si="82"/>
        <v>2006</v>
      </c>
      <c r="AR57" s="209">
        <f t="shared" si="82"/>
        <v>2007</v>
      </c>
      <c r="AS57" s="210">
        <v>2008</v>
      </c>
      <c r="AT57" s="210">
        <v>2009</v>
      </c>
      <c r="AU57" s="210">
        <v>2010</v>
      </c>
      <c r="AV57" s="210">
        <v>2011</v>
      </c>
      <c r="AW57" s="210">
        <v>2012</v>
      </c>
      <c r="AX57" s="210">
        <v>2013</v>
      </c>
      <c r="AY57" s="209">
        <f t="shared" si="82"/>
        <v>2014</v>
      </c>
      <c r="AZ57" s="209">
        <f t="shared" si="82"/>
        <v>2015</v>
      </c>
      <c r="BA57" s="209">
        <f t="shared" si="82"/>
        <v>2016</v>
      </c>
      <c r="BB57" s="209">
        <f t="shared" si="82"/>
        <v>2017</v>
      </c>
      <c r="BC57" s="209">
        <f t="shared" si="82"/>
        <v>2018</v>
      </c>
      <c r="BD57" s="209">
        <f t="shared" si="82"/>
        <v>2019</v>
      </c>
      <c r="BE57" s="209">
        <f t="shared" si="82"/>
        <v>2020</v>
      </c>
      <c r="BF57" s="223" t="s">
        <v>25</v>
      </c>
      <c r="BG57" s="39" t="s">
        <v>26</v>
      </c>
    </row>
    <row r="58" spans="1:59" s="5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8" t="s">
        <v>27</v>
      </c>
      <c r="Z58" s="337">
        <f>AA46</f>
        <v>91.103403831120787</v>
      </c>
      <c r="AA58" s="44">
        <f t="shared" ref="AA58:AA66" si="83">AA46/$Z58-1</f>
        <v>0</v>
      </c>
      <c r="AB58" s="44">
        <f t="shared" ref="AB58:AX66" si="84">AB46/$Z58-1</f>
        <v>3.9453770972173174E-3</v>
      </c>
      <c r="AC58" s="44">
        <f t="shared" si="84"/>
        <v>7.64741100710431E-3</v>
      </c>
      <c r="AD58" s="44">
        <f t="shared" si="84"/>
        <v>-8.1723650665530556E-3</v>
      </c>
      <c r="AE58" s="44">
        <f t="shared" si="84"/>
        <v>7.0788753076527655E-2</v>
      </c>
      <c r="AF58" s="44">
        <f t="shared" si="84"/>
        <v>0.10040101558267533</v>
      </c>
      <c r="AG58" s="44">
        <f t="shared" si="84"/>
        <v>6.4226696985527632E-2</v>
      </c>
      <c r="AH58" s="44">
        <f t="shared" si="84"/>
        <v>0.11525711054501553</v>
      </c>
      <c r="AI58" s="44">
        <f t="shared" si="84"/>
        <v>6.7352420509427802E-3</v>
      </c>
      <c r="AJ58" s="44">
        <f t="shared" si="84"/>
        <v>1.4382247344151944E-2</v>
      </c>
      <c r="AK58" s="44">
        <f t="shared" si="84"/>
        <v>-1.4038243516120041E-2</v>
      </c>
      <c r="AL58" s="44">
        <f t="shared" si="84"/>
        <v>-4.2410939564423322E-2</v>
      </c>
      <c r="AM58" s="44">
        <f t="shared" si="84"/>
        <v>2.3771467681520386E-2</v>
      </c>
      <c r="AN58" s="44">
        <f t="shared" si="84"/>
        <v>1.8041232301865273E-2</v>
      </c>
      <c r="AO58" s="44">
        <f t="shared" si="84"/>
        <v>-2.0356557474075387E-2</v>
      </c>
      <c r="AP58" s="44">
        <f t="shared" si="84"/>
        <v>0.13783442126642309</v>
      </c>
      <c r="AQ58" s="44">
        <f t="shared" si="84"/>
        <v>-3.4162744098694131E-2</v>
      </c>
      <c r="AR58" s="44">
        <f t="shared" si="84"/>
        <v>0.18112427653687968</v>
      </c>
      <c r="AS58" s="44">
        <f t="shared" si="84"/>
        <v>0.16092794152011169</v>
      </c>
      <c r="AT58" s="44">
        <f t="shared" si="84"/>
        <v>0.13277286229560437</v>
      </c>
      <c r="AU58" s="44">
        <f t="shared" si="84"/>
        <v>0.20993609284358805</v>
      </c>
      <c r="AV58" s="44">
        <f t="shared" si="84"/>
        <v>0.22114703857050144</v>
      </c>
      <c r="AW58" s="44">
        <f t="shared" si="84"/>
        <v>0.14800007572946772</v>
      </c>
      <c r="AX58" s="44">
        <f t="shared" si="84"/>
        <v>8.5257162437724077E-2</v>
      </c>
      <c r="AY58" s="44">
        <f t="shared" ref="AY58:AZ58" si="85">AY46/$Z58-1</f>
        <v>2.3633263949806027E-2</v>
      </c>
      <c r="AZ58" s="44">
        <f t="shared" si="85"/>
        <v>-3.1808805858542621E-2</v>
      </c>
      <c r="BA58" s="52"/>
      <c r="BB58" s="52"/>
      <c r="BC58" s="52"/>
      <c r="BD58" s="52"/>
      <c r="BE58" s="52"/>
      <c r="BF58" s="52"/>
      <c r="BG58" s="52"/>
    </row>
    <row r="59" spans="1:59" s="5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8" t="s">
        <v>28</v>
      </c>
      <c r="Z59" s="337">
        <f t="shared" ref="Z59:Z66" si="86">AA47</f>
        <v>501.89303905101281</v>
      </c>
      <c r="AA59" s="44">
        <f t="shared" si="83"/>
        <v>0</v>
      </c>
      <c r="AB59" s="44">
        <f t="shared" ref="AB59:AP59" si="87">AB47/$Z59-1</f>
        <v>-2.1725257977917467E-2</v>
      </c>
      <c r="AC59" s="44">
        <f t="shared" si="87"/>
        <v>-4.2215412829884169E-2</v>
      </c>
      <c r="AD59" s="44">
        <f t="shared" si="87"/>
        <v>-6.9868835444616528E-2</v>
      </c>
      <c r="AE59" s="44">
        <f t="shared" si="87"/>
        <v>-3.6261157369020802E-2</v>
      </c>
      <c r="AF59" s="44">
        <f t="shared" si="87"/>
        <v>-4.8007184661537861E-2</v>
      </c>
      <c r="AG59" s="44">
        <f t="shared" si="87"/>
        <v>-3.9489372638219722E-2</v>
      </c>
      <c r="AH59" s="44">
        <f t="shared" si="87"/>
        <v>-5.6851206070298366E-2</v>
      </c>
      <c r="AI59" s="44">
        <f t="shared" si="87"/>
        <v>-0.11688846339640524</v>
      </c>
      <c r="AJ59" s="44">
        <f t="shared" si="87"/>
        <v>-9.3988762341787324E-2</v>
      </c>
      <c r="AK59" s="44">
        <f t="shared" si="87"/>
        <v>-7.180495613707738E-2</v>
      </c>
      <c r="AL59" s="44">
        <f t="shared" si="87"/>
        <v>-9.6755529768799753E-2</v>
      </c>
      <c r="AM59" s="44">
        <f t="shared" si="87"/>
        <v>-6.7976036231417347E-2</v>
      </c>
      <c r="AN59" s="44">
        <f t="shared" si="87"/>
        <v>-6.1882647094540832E-2</v>
      </c>
      <c r="AO59" s="44">
        <f t="shared" si="87"/>
        <v>-6.712294906855043E-2</v>
      </c>
      <c r="AP59" s="44">
        <f t="shared" si="87"/>
        <v>-8.9637446888142014E-2</v>
      </c>
      <c r="AQ59" s="44">
        <f t="shared" si="84"/>
        <v>-5.9867322882866114E-2</v>
      </c>
      <c r="AR59" s="44">
        <f t="shared" si="84"/>
        <v>-5.9651848171108468E-2</v>
      </c>
      <c r="AS59" s="44">
        <f t="shared" si="84"/>
        <v>-0.16907611290746549</v>
      </c>
      <c r="AT59" s="44">
        <f t="shared" si="84"/>
        <v>-0.23859164538773614</v>
      </c>
      <c r="AU59" s="44">
        <f t="shared" si="84"/>
        <v>-0.17611621173466574</v>
      </c>
      <c r="AV59" s="44">
        <f t="shared" si="84"/>
        <v>-0.14529829051304555</v>
      </c>
      <c r="AW59" s="44">
        <f t="shared" si="84"/>
        <v>-0.13876880420169713</v>
      </c>
      <c r="AX59" s="44">
        <f t="shared" si="84"/>
        <v>-0.13955213191395466</v>
      </c>
      <c r="AY59" s="44">
        <f t="shared" ref="AY59:AZ59" si="88">AY47/$Z59-1</f>
        <v>-0.16038532469371425</v>
      </c>
      <c r="AZ59" s="44">
        <f t="shared" si="88"/>
        <v>-0.17761880643186445</v>
      </c>
      <c r="BA59" s="52"/>
      <c r="BB59" s="52"/>
      <c r="BC59" s="52"/>
      <c r="BD59" s="52"/>
      <c r="BE59" s="52"/>
      <c r="BF59" s="52"/>
      <c r="BG59" s="52"/>
    </row>
    <row r="60" spans="1:59" s="5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8" t="s">
        <v>29</v>
      </c>
      <c r="Z60" s="337">
        <f t="shared" si="86"/>
        <v>206.23676764068472</v>
      </c>
      <c r="AA60" s="44">
        <f t="shared" si="83"/>
        <v>0</v>
      </c>
      <c r="AB60" s="44">
        <f t="shared" si="84"/>
        <v>6.0304090605257432E-2</v>
      </c>
      <c r="AC60" s="44">
        <f t="shared" si="84"/>
        <v>9.1643835757845515E-2</v>
      </c>
      <c r="AD60" s="44">
        <f t="shared" si="84"/>
        <v>0.10744714476883765</v>
      </c>
      <c r="AE60" s="44">
        <f t="shared" si="84"/>
        <v>0.1538770279607542</v>
      </c>
      <c r="AF60" s="44">
        <f t="shared" si="84"/>
        <v>0.19540605648868703</v>
      </c>
      <c r="AG60" s="44">
        <f t="shared" si="84"/>
        <v>0.22576718417081998</v>
      </c>
      <c r="AH60" s="44">
        <f t="shared" si="84"/>
        <v>0.2310982468787488</v>
      </c>
      <c r="AI60" s="44">
        <f t="shared" si="84"/>
        <v>0.22128666547998299</v>
      </c>
      <c r="AJ60" s="44">
        <f t="shared" si="84"/>
        <v>0.2413281520859063</v>
      </c>
      <c r="AK60" s="44">
        <f t="shared" si="84"/>
        <v>0.23569565749691712</v>
      </c>
      <c r="AL60" s="44">
        <f t="shared" si="84"/>
        <v>0.25523860834302026</v>
      </c>
      <c r="AM60" s="44">
        <f t="shared" si="84"/>
        <v>0.23685456124548376</v>
      </c>
      <c r="AN60" s="44">
        <f t="shared" si="84"/>
        <v>0.21839128235430438</v>
      </c>
      <c r="AO60" s="44">
        <f t="shared" si="84"/>
        <v>0.18913836252356409</v>
      </c>
      <c r="AP60" s="44">
        <f t="shared" si="84"/>
        <v>0.16223007740460171</v>
      </c>
      <c r="AQ60" s="44">
        <f t="shared" si="84"/>
        <v>0.14503400693692448</v>
      </c>
      <c r="AR60" s="44">
        <f t="shared" si="84"/>
        <v>0.13485838636229208</v>
      </c>
      <c r="AS60" s="44">
        <f t="shared" si="84"/>
        <v>9.2195796578550704E-2</v>
      </c>
      <c r="AT60" s="44">
        <f t="shared" si="84"/>
        <v>7.3605841318193255E-2</v>
      </c>
      <c r="AU60" s="44">
        <f t="shared" si="84"/>
        <v>7.7101951243889966E-2</v>
      </c>
      <c r="AV60" s="44">
        <f t="shared" si="84"/>
        <v>6.8971278904060629E-2</v>
      </c>
      <c r="AW60" s="44">
        <f t="shared" si="84"/>
        <v>9.6497859297469457E-2</v>
      </c>
      <c r="AX60" s="44">
        <f t="shared" si="84"/>
        <v>8.9340013258694784E-2</v>
      </c>
      <c r="AY60" s="44">
        <f t="shared" ref="AY60:AZ60" si="89">AY48/$Z60-1</f>
        <v>6.838746387763428E-2</v>
      </c>
      <c r="AZ60" s="44">
        <f t="shared" si="89"/>
        <v>4.940661218313136E-2</v>
      </c>
      <c r="BA60" s="52"/>
      <c r="BB60" s="52"/>
      <c r="BC60" s="52"/>
      <c r="BD60" s="52"/>
      <c r="BE60" s="52"/>
      <c r="BF60" s="52"/>
      <c r="BG60" s="52"/>
    </row>
    <row r="61" spans="1:59" s="5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8" t="s">
        <v>45</v>
      </c>
      <c r="Z61" s="337">
        <f t="shared" si="86"/>
        <v>136.99768244072391</v>
      </c>
      <c r="AA61" s="44">
        <f t="shared" si="83"/>
        <v>0</v>
      </c>
      <c r="AB61" s="44">
        <f t="shared" si="84"/>
        <v>2.4830466635357595E-2</v>
      </c>
      <c r="AC61" s="44">
        <f t="shared" si="84"/>
        <v>5.8601123218363638E-2</v>
      </c>
      <c r="AD61" s="44">
        <f t="shared" si="84"/>
        <v>0.10429199224622931</v>
      </c>
      <c r="AE61" s="44">
        <f t="shared" si="84"/>
        <v>0.21617282463575727</v>
      </c>
      <c r="AF61" s="44">
        <f t="shared" si="84"/>
        <v>0.24254076802934121</v>
      </c>
      <c r="AG61" s="44">
        <f t="shared" si="84"/>
        <v>0.27849970043675087</v>
      </c>
      <c r="AH61" s="44">
        <f t="shared" si="84"/>
        <v>0.31780301226252972</v>
      </c>
      <c r="AI61" s="44">
        <f t="shared" si="84"/>
        <v>0.41206497691524246</v>
      </c>
      <c r="AJ61" s="44">
        <f t="shared" si="84"/>
        <v>0.48500364006477503</v>
      </c>
      <c r="AK61" s="44">
        <f t="shared" si="84"/>
        <v>0.53490898706470746</v>
      </c>
      <c r="AL61" s="44">
        <f t="shared" si="84"/>
        <v>0.53265903537823278</v>
      </c>
      <c r="AM61" s="44">
        <f t="shared" si="84"/>
        <v>0.6160784353283586</v>
      </c>
      <c r="AN61" s="44">
        <f t="shared" si="84"/>
        <v>0.64769680975123212</v>
      </c>
      <c r="AO61" s="44">
        <f t="shared" si="84"/>
        <v>0.74320009678075349</v>
      </c>
      <c r="AP61" s="44">
        <f t="shared" si="84"/>
        <v>0.74354083594815146</v>
      </c>
      <c r="AQ61" s="44">
        <f t="shared" si="84"/>
        <v>0.7203035781660061</v>
      </c>
      <c r="AR61" s="44">
        <f t="shared" si="84"/>
        <v>0.73190469572962336</v>
      </c>
      <c r="AS61" s="44">
        <f t="shared" si="84"/>
        <v>0.68958779755970356</v>
      </c>
      <c r="AT61" s="44">
        <f t="shared" si="84"/>
        <v>0.60497168791309996</v>
      </c>
      <c r="AU61" s="44">
        <f t="shared" si="84"/>
        <v>0.59735089297715915</v>
      </c>
      <c r="AV61" s="44">
        <f t="shared" si="84"/>
        <v>0.72182629329148362</v>
      </c>
      <c r="AW61" s="44">
        <f t="shared" si="84"/>
        <v>0.85123661170081166</v>
      </c>
      <c r="AX61" s="44">
        <f t="shared" si="84"/>
        <v>1.0314552001252384</v>
      </c>
      <c r="AY61" s="44">
        <f t="shared" ref="AY61:AZ61" si="90">AY49/$Z61-1</f>
        <v>0.92868537856969313</v>
      </c>
      <c r="AZ61" s="44">
        <f t="shared" si="90"/>
        <v>0.81904515042069415</v>
      </c>
      <c r="BA61" s="52"/>
      <c r="BB61" s="52"/>
      <c r="BC61" s="52"/>
      <c r="BD61" s="52"/>
      <c r="BE61" s="52"/>
      <c r="BF61" s="52"/>
      <c r="BG61" s="52"/>
    </row>
    <row r="62" spans="1:59" s="5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8" t="s">
        <v>37</v>
      </c>
      <c r="Z62" s="337">
        <f t="shared" si="86"/>
        <v>130.61301376536565</v>
      </c>
      <c r="AA62" s="44">
        <f t="shared" si="83"/>
        <v>0</v>
      </c>
      <c r="AB62" s="44">
        <f t="shared" si="84"/>
        <v>1.4570360340154798E-2</v>
      </c>
      <c r="AC62" s="44">
        <f t="shared" si="84"/>
        <v>7.0321980489376212E-2</v>
      </c>
      <c r="AD62" s="44">
        <f t="shared" si="84"/>
        <v>7.9234995200792913E-2</v>
      </c>
      <c r="AE62" s="44">
        <f t="shared" si="84"/>
        <v>0.13586942730496476</v>
      </c>
      <c r="AF62" s="44">
        <f t="shared" si="84"/>
        <v>0.16252435856390846</v>
      </c>
      <c r="AG62" s="44">
        <f t="shared" si="84"/>
        <v>0.15912044217034937</v>
      </c>
      <c r="AH62" s="44">
        <f t="shared" si="84"/>
        <v>0.1313864382657961</v>
      </c>
      <c r="AI62" s="44">
        <f t="shared" si="84"/>
        <v>0.13192973590215962</v>
      </c>
      <c r="AJ62" s="44">
        <f t="shared" si="84"/>
        <v>0.19629692055239478</v>
      </c>
      <c r="AK62" s="44">
        <f t="shared" si="84"/>
        <v>0.23484562952170807</v>
      </c>
      <c r="AL62" s="44">
        <f t="shared" si="84"/>
        <v>0.20645954325628701</v>
      </c>
      <c r="AM62" s="44">
        <f t="shared" si="84"/>
        <v>0.29373710525833818</v>
      </c>
      <c r="AN62" s="44">
        <f t="shared" si="84"/>
        <v>0.30951724574866235</v>
      </c>
      <c r="AO62" s="44">
        <f t="shared" si="84"/>
        <v>0.30235350411522588</v>
      </c>
      <c r="AP62" s="44">
        <f t="shared" si="84"/>
        <v>0.37733856951440314</v>
      </c>
      <c r="AQ62" s="44">
        <f t="shared" si="84"/>
        <v>0.28821397642364044</v>
      </c>
      <c r="AR62" s="44">
        <f t="shared" si="84"/>
        <v>0.40663338665195359</v>
      </c>
      <c r="AS62" s="44">
        <f t="shared" si="84"/>
        <v>0.33010142418722266</v>
      </c>
      <c r="AT62" s="44">
        <f t="shared" si="84"/>
        <v>0.25067277873215343</v>
      </c>
      <c r="AU62" s="44">
        <f t="shared" si="84"/>
        <v>0.33260918393961458</v>
      </c>
      <c r="AV62" s="44">
        <f t="shared" si="84"/>
        <v>0.46842548557673003</v>
      </c>
      <c r="AW62" s="44">
        <f t="shared" si="84"/>
        <v>0.56309023195969043</v>
      </c>
      <c r="AX62" s="44">
        <f t="shared" si="84"/>
        <v>0.54154428596259807</v>
      </c>
      <c r="AY62" s="44">
        <f t="shared" ref="AY62:AZ62" si="91">AY50/$Z62-1</f>
        <v>0.46295567784431957</v>
      </c>
      <c r="AZ62" s="44">
        <f t="shared" si="91"/>
        <v>0.39215563078222226</v>
      </c>
      <c r="BA62" s="52"/>
      <c r="BB62" s="52"/>
      <c r="BC62" s="52"/>
      <c r="BD62" s="52"/>
      <c r="BE62" s="52"/>
      <c r="BF62" s="52"/>
      <c r="BG62" s="52"/>
    </row>
    <row r="63" spans="1:59" s="5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8" t="s">
        <v>130</v>
      </c>
      <c r="Z63" s="337">
        <f t="shared" si="86"/>
        <v>63.98692581356984</v>
      </c>
      <c r="AA63" s="44">
        <f t="shared" si="83"/>
        <v>0</v>
      </c>
      <c r="AB63" s="44">
        <f t="shared" si="84"/>
        <v>1.7289463181539677E-2</v>
      </c>
      <c r="AC63" s="44">
        <f t="shared" si="84"/>
        <v>1.6352540439025898E-2</v>
      </c>
      <c r="AD63" s="44">
        <f t="shared" si="84"/>
        <v>-4.0798733614947347E-3</v>
      </c>
      <c r="AE63" s="44">
        <f t="shared" si="84"/>
        <v>1.8750668977323803E-2</v>
      </c>
      <c r="AF63" s="44">
        <f t="shared" si="84"/>
        <v>2.2943412928287943E-2</v>
      </c>
      <c r="AG63" s="44">
        <f t="shared" si="84"/>
        <v>2.9904401655190815E-2</v>
      </c>
      <c r="AH63" s="44">
        <f t="shared" si="84"/>
        <v>-1.2084078028859913E-2</v>
      </c>
      <c r="AI63" s="44">
        <f t="shared" si="84"/>
        <v>-0.10459243692481368</v>
      </c>
      <c r="AJ63" s="44">
        <f t="shared" si="84"/>
        <v>-0.10224744895148519</v>
      </c>
      <c r="AK63" s="44">
        <f t="shared" si="84"/>
        <v>-9.4804191085446465E-2</v>
      </c>
      <c r="AL63" s="44">
        <f t="shared" si="84"/>
        <v>-0.11677756463481037</v>
      </c>
      <c r="AM63" s="44">
        <f t="shared" si="84"/>
        <v>-0.15969810153900199</v>
      </c>
      <c r="AN63" s="44">
        <f t="shared" si="84"/>
        <v>-0.17164047655445724</v>
      </c>
      <c r="AO63" s="44">
        <f t="shared" si="84"/>
        <v>-0.17370981140766284</v>
      </c>
      <c r="AP63" s="44">
        <f t="shared" si="84"/>
        <v>-0.15673299376530747</v>
      </c>
      <c r="AQ63" s="44">
        <f t="shared" si="84"/>
        <v>-0.15473053560256111</v>
      </c>
      <c r="AR63" s="44">
        <f t="shared" si="84"/>
        <v>-0.16701629713917221</v>
      </c>
      <c r="AS63" s="44">
        <f t="shared" si="84"/>
        <v>-0.23151494664708405</v>
      </c>
      <c r="AT63" s="44">
        <f t="shared" si="84"/>
        <v>-0.31991267822184877</v>
      </c>
      <c r="AU63" s="44">
        <f t="shared" si="84"/>
        <v>-0.30162722619909799</v>
      </c>
      <c r="AV63" s="44">
        <f t="shared" si="84"/>
        <v>-0.30380747246122097</v>
      </c>
      <c r="AW63" s="44">
        <f t="shared" si="84"/>
        <v>-0.30087861072673594</v>
      </c>
      <c r="AX63" s="44">
        <f t="shared" si="84"/>
        <v>-0.27501627290041675</v>
      </c>
      <c r="AY63" s="44">
        <f t="shared" ref="AY63:AZ63" si="92">AY51/$Z63-1</f>
        <v>-0.28175456770534679</v>
      </c>
      <c r="AZ63" s="44">
        <f t="shared" si="92"/>
        <v>-0.30122376882562918</v>
      </c>
      <c r="BA63" s="52"/>
      <c r="BB63" s="52"/>
      <c r="BC63" s="52"/>
      <c r="BD63" s="52"/>
      <c r="BE63" s="52"/>
      <c r="BF63" s="52"/>
      <c r="BG63" s="52"/>
    </row>
    <row r="64" spans="1:59" s="5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8" t="s">
        <v>38</v>
      </c>
      <c r="Z64" s="337">
        <f t="shared" si="86"/>
        <v>23.975835290705366</v>
      </c>
      <c r="AA64" s="44">
        <f t="shared" si="83"/>
        <v>0</v>
      </c>
      <c r="AB64" s="44">
        <f t="shared" si="84"/>
        <v>7.8301062706216396E-3</v>
      </c>
      <c r="AC64" s="44">
        <f t="shared" si="84"/>
        <v>8.3059907822191636E-2</v>
      </c>
      <c r="AD64" s="44">
        <f t="shared" si="84"/>
        <v>4.2237260018530787E-2</v>
      </c>
      <c r="AE64" s="44">
        <f t="shared" si="84"/>
        <v>0.19146365904512863</v>
      </c>
      <c r="AF64" s="44">
        <f t="shared" si="84"/>
        <v>0.21400436341360485</v>
      </c>
      <c r="AG64" s="44">
        <f t="shared" si="84"/>
        <v>0.23525145558928129</v>
      </c>
      <c r="AH64" s="44">
        <f t="shared" si="84"/>
        <v>0.30035919348222673</v>
      </c>
      <c r="AI64" s="44">
        <f t="shared" si="84"/>
        <v>0.31015526568858953</v>
      </c>
      <c r="AJ64" s="44">
        <f t="shared" si="84"/>
        <v>0.3067473953827633</v>
      </c>
      <c r="AK64" s="44">
        <f t="shared" si="84"/>
        <v>0.36875305589437679</v>
      </c>
      <c r="AL64" s="44">
        <f t="shared" si="84"/>
        <v>0.35272415269337221</v>
      </c>
      <c r="AM64" s="44">
        <f t="shared" si="84"/>
        <v>0.36366669610292734</v>
      </c>
      <c r="AN64" s="44">
        <f t="shared" si="84"/>
        <v>0.39473930635808641</v>
      </c>
      <c r="AO64" s="44">
        <f t="shared" si="84"/>
        <v>0.3606169299583426</v>
      </c>
      <c r="AP64" s="44">
        <f t="shared" si="84"/>
        <v>0.31767335836740718</v>
      </c>
      <c r="AQ64" s="44">
        <f t="shared" si="84"/>
        <v>0.24296101912033374</v>
      </c>
      <c r="AR64" s="44">
        <f t="shared" si="84"/>
        <v>0.26667390301966232</v>
      </c>
      <c r="AS64" s="44">
        <f t="shared" si="84"/>
        <v>0.32189458119705039</v>
      </c>
      <c r="AT64" s="44">
        <f t="shared" si="84"/>
        <v>0.16380440547085251</v>
      </c>
      <c r="AU64" s="44">
        <f t="shared" si="84"/>
        <v>0.1826778306677046</v>
      </c>
      <c r="AV64" s="44">
        <f t="shared" si="84"/>
        <v>0.15820047055220154</v>
      </c>
      <c r="AW64" s="44">
        <f t="shared" si="84"/>
        <v>0.2305838144409289</v>
      </c>
      <c r="AX64" s="44">
        <f t="shared" si="84"/>
        <v>0.20623869196739308</v>
      </c>
      <c r="AY64" s="44">
        <f t="shared" ref="AY64:AZ64" si="93">AY52/$Z64-1</f>
        <v>0.20668507143746639</v>
      </c>
      <c r="AZ64" s="44">
        <f t="shared" si="93"/>
        <v>0.21000240395010916</v>
      </c>
      <c r="BA64" s="52"/>
      <c r="BB64" s="52"/>
      <c r="BC64" s="52"/>
      <c r="BD64" s="52"/>
      <c r="BE64" s="52"/>
      <c r="BF64" s="52"/>
      <c r="BG64" s="52"/>
    </row>
    <row r="65" spans="1:59" s="53" customFormat="1" ht="15" thickBo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9" t="s">
        <v>157</v>
      </c>
      <c r="Z65" s="338">
        <f t="shared" si="86"/>
        <v>1.1898195894962347</v>
      </c>
      <c r="AA65" s="45">
        <f>AA53/$Z65-1</f>
        <v>0</v>
      </c>
      <c r="AB65" s="45">
        <f t="shared" si="84"/>
        <v>-8.9966415884046302E-3</v>
      </c>
      <c r="AC65" s="45">
        <f t="shared" si="84"/>
        <v>-2.9406947021724084E-2</v>
      </c>
      <c r="AD65" s="45">
        <f t="shared" si="84"/>
        <v>-1.3228036625424933E-2</v>
      </c>
      <c r="AE65" s="45">
        <f t="shared" si="84"/>
        <v>-0.16279237496176169</v>
      </c>
      <c r="AF65" s="45">
        <f t="shared" si="84"/>
        <v>7.8797571906360275E-2</v>
      </c>
      <c r="AG65" s="45">
        <f t="shared" si="84"/>
        <v>0.15666154993655756</v>
      </c>
      <c r="AH65" s="45">
        <f t="shared" si="84"/>
        <v>0.2592379976266812</v>
      </c>
      <c r="AI65" s="45">
        <f t="shared" si="84"/>
        <v>0.21114750295676887</v>
      </c>
      <c r="AJ65" s="45">
        <f t="shared" si="84"/>
        <v>0.23910427639284393</v>
      </c>
      <c r="AK65" s="45">
        <f t="shared" si="84"/>
        <v>0.23744547636578694</v>
      </c>
      <c r="AL65" s="45">
        <f t="shared" si="84"/>
        <v>0.21186512473084385</v>
      </c>
      <c r="AM65" s="45">
        <f t="shared" si="84"/>
        <v>0.20226669885216708</v>
      </c>
      <c r="AN65" s="45">
        <f t="shared" si="84"/>
        <v>0.17415915927330117</v>
      </c>
      <c r="AO65" s="45">
        <f t="shared" si="84"/>
        <v>0.11549340528928131</v>
      </c>
      <c r="AP65" s="45">
        <f t="shared" si="84"/>
        <v>0.15344501320785242</v>
      </c>
      <c r="AQ65" s="45">
        <f>AQ53/$Z65-1</f>
        <v>0.15440580513227453</v>
      </c>
      <c r="AR65" s="45">
        <f t="shared" si="84"/>
        <v>0.28835912299516586</v>
      </c>
      <c r="AS65" s="45">
        <f t="shared" si="84"/>
        <v>0.16625807731977171</v>
      </c>
      <c r="AT65" s="45">
        <f t="shared" si="84"/>
        <v>5.4153426019062145E-2</v>
      </c>
      <c r="AU65" s="45">
        <f t="shared" si="84"/>
        <v>2.241439772192888E-2</v>
      </c>
      <c r="AV65" s="45">
        <f t="shared" si="84"/>
        <v>-2.0930101813313451E-3</v>
      </c>
      <c r="AW65" s="45">
        <f t="shared" si="84"/>
        <v>7.4020322988004317E-2</v>
      </c>
      <c r="AX65" s="45">
        <f>AX53/$Z65-1</f>
        <v>7.8108007401658686E-2</v>
      </c>
      <c r="AY65" s="45">
        <f>AY53/$Z65-1</f>
        <v>5.9166279278965117E-2</v>
      </c>
      <c r="AZ65" s="45">
        <f>AZ53/$Z65-1</f>
        <v>5.8840652641094282E-2</v>
      </c>
      <c r="BA65" s="54"/>
      <c r="BB65" s="54"/>
      <c r="BC65" s="54"/>
      <c r="BD65" s="54"/>
      <c r="BE65" s="54"/>
      <c r="BF65" s="54"/>
      <c r="BG65" s="54"/>
    </row>
    <row r="66" spans="1:59" s="53" customFormat="1" ht="15" thickTop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0" t="s">
        <v>36</v>
      </c>
      <c r="Z66" s="339">
        <f t="shared" si="86"/>
        <v>1155.9964874226794</v>
      </c>
      <c r="AA66" s="46">
        <f t="shared" si="83"/>
        <v>0</v>
      </c>
      <c r="AB66" s="46">
        <f t="shared" si="84"/>
        <v>7.3362903442228955E-3</v>
      </c>
      <c r="AC66" s="46">
        <f t="shared" si="84"/>
        <v>1.6111974708668875E-2</v>
      </c>
      <c r="AD66" s="46">
        <f t="shared" si="84"/>
        <v>1.0139389122320708E-2</v>
      </c>
      <c r="AE66" s="46">
        <f t="shared" si="84"/>
        <v>6.3099734439777455E-2</v>
      </c>
      <c r="AF66" s="46">
        <f t="shared" si="84"/>
        <v>7.4827564784518685E-2</v>
      </c>
      <c r="AG66" s="46">
        <f t="shared" si="84"/>
        <v>8.5874463060716444E-2</v>
      </c>
      <c r="AH66" s="46">
        <f t="shared" si="84"/>
        <v>8.3965382087916485E-2</v>
      </c>
      <c r="AI66" s="46">
        <f t="shared" si="84"/>
        <v>5.3861877957332549E-2</v>
      </c>
      <c r="AJ66" s="46">
        <f t="shared" si="84"/>
        <v>8.3986870463625074E-2</v>
      </c>
      <c r="AK66" s="46">
        <f t="shared" si="84"/>
        <v>0.10233976527446131</v>
      </c>
      <c r="AL66" s="46">
        <f t="shared" si="84"/>
        <v>8.7708687242829431E-2</v>
      </c>
      <c r="AM66" s="46">
        <f t="shared" si="84"/>
        <v>0.11972836626809302</v>
      </c>
      <c r="AN66" s="46">
        <f t="shared" si="84"/>
        <v>0.12411290159021648</v>
      </c>
      <c r="AO66" s="46">
        <f t="shared" si="84"/>
        <v>0.12321883185552518</v>
      </c>
      <c r="AP66" s="46">
        <f t="shared" si="84"/>
        <v>0.12971101155933584</v>
      </c>
      <c r="AQ66" s="46">
        <f t="shared" si="84"/>
        <v>0.11175172706753189</v>
      </c>
      <c r="AR66" s="46">
        <f t="shared" si="84"/>
        <v>0.14170092636492826</v>
      </c>
      <c r="AS66" s="46">
        <f t="shared" si="84"/>
        <v>6.8777175255325007E-2</v>
      </c>
      <c r="AT66" s="46">
        <f t="shared" si="84"/>
        <v>5.7709537105741227E-3</v>
      </c>
      <c r="AU66" s="46">
        <f t="shared" si="84"/>
        <v>4.9326057059832618E-2</v>
      </c>
      <c r="AV66" s="46">
        <f t="shared" si="84"/>
        <v>9.1582671538610327E-2</v>
      </c>
      <c r="AW66" s="46">
        <f t="shared" si="84"/>
        <v>0.12133790213396245</v>
      </c>
      <c r="AX66" s="46">
        <f t="shared" si="84"/>
        <v>0.13463025890295754</v>
      </c>
      <c r="AY66" s="46">
        <f t="shared" ref="AY66:AZ66" si="94">AY54/$Z66-1</f>
        <v>9.5548576634095106E-2</v>
      </c>
      <c r="AZ66" s="46">
        <f t="shared" si="94"/>
        <v>5.8308527556222733E-2</v>
      </c>
      <c r="BA66" s="55"/>
      <c r="BB66" s="55"/>
      <c r="BC66" s="55"/>
      <c r="BD66" s="55"/>
      <c r="BE66" s="55"/>
      <c r="BF66" s="55"/>
      <c r="BG66" s="55"/>
    </row>
    <row r="68" spans="1:59">
      <c r="Y68" s="278" t="s">
        <v>126</v>
      </c>
    </row>
    <row r="69" spans="1:59">
      <c r="Y69" s="221" t="s">
        <v>24</v>
      </c>
      <c r="Z69" s="210">
        <v>2005</v>
      </c>
      <c r="AA69" s="209">
        <v>1990</v>
      </c>
      <c r="AB69" s="209">
        <f t="shared" ref="AB69:AR69" si="95">AA69+1</f>
        <v>1991</v>
      </c>
      <c r="AC69" s="209">
        <f t="shared" si="95"/>
        <v>1992</v>
      </c>
      <c r="AD69" s="209">
        <f t="shared" si="95"/>
        <v>1993</v>
      </c>
      <c r="AE69" s="209">
        <f t="shared" si="95"/>
        <v>1994</v>
      </c>
      <c r="AF69" s="209">
        <f t="shared" si="95"/>
        <v>1995</v>
      </c>
      <c r="AG69" s="209">
        <f t="shared" si="95"/>
        <v>1996</v>
      </c>
      <c r="AH69" s="209">
        <f t="shared" si="95"/>
        <v>1997</v>
      </c>
      <c r="AI69" s="209">
        <f t="shared" si="95"/>
        <v>1998</v>
      </c>
      <c r="AJ69" s="209">
        <f t="shared" si="95"/>
        <v>1999</v>
      </c>
      <c r="AK69" s="209">
        <f t="shared" si="95"/>
        <v>2000</v>
      </c>
      <c r="AL69" s="209">
        <f t="shared" si="95"/>
        <v>2001</v>
      </c>
      <c r="AM69" s="209">
        <f t="shared" si="95"/>
        <v>2002</v>
      </c>
      <c r="AN69" s="209">
        <f t="shared" si="95"/>
        <v>2003</v>
      </c>
      <c r="AO69" s="209">
        <f t="shared" si="95"/>
        <v>2004</v>
      </c>
      <c r="AP69" s="209">
        <f t="shared" si="95"/>
        <v>2005</v>
      </c>
      <c r="AQ69" s="209">
        <f t="shared" si="95"/>
        <v>2006</v>
      </c>
      <c r="AR69" s="209">
        <f t="shared" si="95"/>
        <v>2007</v>
      </c>
      <c r="AS69" s="210">
        <v>2008</v>
      </c>
      <c r="AT69" s="210">
        <v>2009</v>
      </c>
      <c r="AU69" s="210">
        <v>2010</v>
      </c>
      <c r="AV69" s="210">
        <v>2011</v>
      </c>
      <c r="AW69" s="210">
        <v>2012</v>
      </c>
      <c r="AX69" s="210">
        <v>2013</v>
      </c>
      <c r="AY69" s="209">
        <f t="shared" ref="AY69:BE69" si="96">AX69+1</f>
        <v>2014</v>
      </c>
      <c r="AZ69" s="209">
        <f t="shared" si="96"/>
        <v>2015</v>
      </c>
      <c r="BA69" s="209">
        <f t="shared" si="96"/>
        <v>2016</v>
      </c>
      <c r="BB69" s="209">
        <f t="shared" si="96"/>
        <v>2017</v>
      </c>
      <c r="BC69" s="209">
        <f t="shared" si="96"/>
        <v>2018</v>
      </c>
      <c r="BD69" s="209">
        <f t="shared" si="96"/>
        <v>2019</v>
      </c>
      <c r="BE69" s="209">
        <f t="shared" si="96"/>
        <v>2020</v>
      </c>
      <c r="BF69" s="223" t="s">
        <v>25</v>
      </c>
      <c r="BG69" s="39" t="s">
        <v>26</v>
      </c>
    </row>
    <row r="70" spans="1:59" s="53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8" t="s">
        <v>27</v>
      </c>
      <c r="Z70" s="337">
        <f>AP46</f>
        <v>103.66058877358455</v>
      </c>
      <c r="AA70" s="340"/>
      <c r="AB70" s="340"/>
      <c r="AC70" s="340"/>
      <c r="AD70" s="340"/>
      <c r="AE70" s="340"/>
      <c r="AF70" s="340"/>
      <c r="AG70" s="340"/>
      <c r="AH70" s="340"/>
      <c r="AI70" s="340"/>
      <c r="AJ70" s="340"/>
      <c r="AK70" s="340"/>
      <c r="AL70" s="340"/>
      <c r="AM70" s="340"/>
      <c r="AN70" s="340"/>
      <c r="AO70" s="340"/>
      <c r="AP70" s="44">
        <f t="shared" ref="AP70:AX78" si="97">AP46/$Z70-1</f>
        <v>0</v>
      </c>
      <c r="AQ70" s="44">
        <f>AQ46/$Z70-1</f>
        <v>-0.1511618581319436</v>
      </c>
      <c r="AR70" s="44">
        <f t="shared" si="97"/>
        <v>3.8045830273155667E-2</v>
      </c>
      <c r="AS70" s="44">
        <f t="shared" si="97"/>
        <v>2.0296028861550353E-2</v>
      </c>
      <c r="AT70" s="44">
        <f t="shared" si="97"/>
        <v>-4.4484143529293085E-3</v>
      </c>
      <c r="AU70" s="44">
        <f t="shared" si="97"/>
        <v>6.336745507919761E-2</v>
      </c>
      <c r="AV70" s="44">
        <f t="shared" si="97"/>
        <v>7.3220334828111966E-2</v>
      </c>
      <c r="AW70" s="44">
        <f t="shared" si="97"/>
        <v>8.9342124592524108E-3</v>
      </c>
      <c r="AX70" s="44">
        <f t="shared" si="97"/>
        <v>-4.6208180949720234E-2</v>
      </c>
      <c r="AY70" s="44">
        <f t="shared" ref="AY70:BE70" si="98">AY46/$Z70-1</f>
        <v>-0.10036711421465871</v>
      </c>
      <c r="AZ70" s="44">
        <f t="shared" si="98"/>
        <v>-0.14909307009375827</v>
      </c>
      <c r="BA70" s="44">
        <f t="shared" si="98"/>
        <v>-1</v>
      </c>
      <c r="BB70" s="44">
        <f t="shared" si="98"/>
        <v>-1</v>
      </c>
      <c r="BC70" s="44">
        <f t="shared" si="98"/>
        <v>-1</v>
      </c>
      <c r="BD70" s="44">
        <f t="shared" si="98"/>
        <v>-1</v>
      </c>
      <c r="BE70" s="44">
        <f t="shared" si="98"/>
        <v>-1</v>
      </c>
      <c r="BF70" s="52"/>
      <c r="BG70" s="52"/>
    </row>
    <row r="71" spans="1:59" s="53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8" t="s">
        <v>28</v>
      </c>
      <c r="Z71" s="337">
        <f t="shared" ref="Z71:Z78" si="99">AP47</f>
        <v>456.90462841954945</v>
      </c>
      <c r="AA71" s="340"/>
      <c r="AB71" s="340"/>
      <c r="AC71" s="340"/>
      <c r="AD71" s="340"/>
      <c r="AE71" s="340"/>
      <c r="AF71" s="340"/>
      <c r="AG71" s="340"/>
      <c r="AH71" s="340"/>
      <c r="AI71" s="340"/>
      <c r="AJ71" s="340"/>
      <c r="AK71" s="340"/>
      <c r="AL71" s="340"/>
      <c r="AM71" s="340"/>
      <c r="AN71" s="340"/>
      <c r="AO71" s="340"/>
      <c r="AP71" s="44">
        <f t="shared" si="97"/>
        <v>0</v>
      </c>
      <c r="AQ71" s="44">
        <f>AQ47/$Z71-1</f>
        <v>3.2701393421240565E-2</v>
      </c>
      <c r="AR71" s="44">
        <f t="shared" si="97"/>
        <v>3.2938084518673305E-2</v>
      </c>
      <c r="AS71" s="44">
        <f t="shared" si="97"/>
        <v>-8.726047193811004E-2</v>
      </c>
      <c r="AT71" s="44">
        <f t="shared" si="97"/>
        <v>-0.16362074427427797</v>
      </c>
      <c r="AU71" s="44">
        <f t="shared" si="97"/>
        <v>-9.4993763254998309E-2</v>
      </c>
      <c r="AV71" s="44">
        <f t="shared" si="97"/>
        <v>-6.1141402878051365E-2</v>
      </c>
      <c r="AW71" s="44">
        <f t="shared" si="97"/>
        <v>-5.3969000752075447E-2</v>
      </c>
      <c r="AX71" s="44">
        <f t="shared" si="97"/>
        <v>-5.4829457621242472E-2</v>
      </c>
      <c r="AY71" s="44">
        <f t="shared" ref="AY71:BE71" si="100">AY47/$Z71-1</f>
        <v>-7.771395864618702E-2</v>
      </c>
      <c r="AZ71" s="44">
        <f t="shared" si="100"/>
        <v>-9.664430862515061E-2</v>
      </c>
      <c r="BA71" s="44">
        <f t="shared" si="100"/>
        <v>-1</v>
      </c>
      <c r="BB71" s="44">
        <f t="shared" si="100"/>
        <v>-1</v>
      </c>
      <c r="BC71" s="44">
        <f t="shared" si="100"/>
        <v>-1</v>
      </c>
      <c r="BD71" s="44">
        <f t="shared" si="100"/>
        <v>-1</v>
      </c>
      <c r="BE71" s="44">
        <f t="shared" si="100"/>
        <v>-1</v>
      </c>
      <c r="BF71" s="52"/>
      <c r="BG71" s="52"/>
    </row>
    <row r="72" spans="1:59" s="53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8" t="s">
        <v>29</v>
      </c>
      <c r="Z72" s="337">
        <f t="shared" si="99"/>
        <v>239.69457441870784</v>
      </c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  <c r="AM72" s="340"/>
      <c r="AN72" s="340"/>
      <c r="AO72" s="340"/>
      <c r="AP72" s="44">
        <f t="shared" si="97"/>
        <v>0</v>
      </c>
      <c r="AQ72" s="44">
        <f t="shared" si="97"/>
        <v>-1.4795754129920624E-2</v>
      </c>
      <c r="AR72" s="44">
        <f t="shared" si="97"/>
        <v>-2.3551009025195691E-2</v>
      </c>
      <c r="AS72" s="44">
        <f t="shared" si="97"/>
        <v>-6.0258534164290278E-2</v>
      </c>
      <c r="AT72" s="44">
        <f t="shared" si="97"/>
        <v>-7.6253607447775651E-2</v>
      </c>
      <c r="AU72" s="44">
        <f t="shared" si="97"/>
        <v>-7.3245502603764057E-2</v>
      </c>
      <c r="AV72" s="44">
        <f t="shared" si="97"/>
        <v>-8.0241253701503701E-2</v>
      </c>
      <c r="AW72" s="44">
        <f t="shared" si="97"/>
        <v>-5.6556975580876467E-2</v>
      </c>
      <c r="AX72" s="44">
        <f t="shared" si="97"/>
        <v>-6.2715692497546716E-2</v>
      </c>
      <c r="AY72" s="44">
        <f t="shared" ref="AY72:BE72" si="101">AY48/$Z72-1</f>
        <v>-8.0743576810995199E-2</v>
      </c>
      <c r="AZ72" s="44">
        <f t="shared" si="101"/>
        <v>-9.7074983185273078E-2</v>
      </c>
      <c r="BA72" s="44">
        <f t="shared" si="101"/>
        <v>-1</v>
      </c>
      <c r="BB72" s="44">
        <f t="shared" si="101"/>
        <v>-1</v>
      </c>
      <c r="BC72" s="44">
        <f t="shared" si="101"/>
        <v>-1</v>
      </c>
      <c r="BD72" s="44">
        <f t="shared" si="101"/>
        <v>-1</v>
      </c>
      <c r="BE72" s="44">
        <f t="shared" si="101"/>
        <v>-1</v>
      </c>
      <c r="BF72" s="52"/>
      <c r="BG72" s="52"/>
    </row>
    <row r="73" spans="1:59" s="53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8" t="s">
        <v>45</v>
      </c>
      <c r="Z73" s="337">
        <f t="shared" si="99"/>
        <v>238.86105376565916</v>
      </c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44">
        <f t="shared" si="97"/>
        <v>0</v>
      </c>
      <c r="AQ73" s="44">
        <f t="shared" si="97"/>
        <v>-1.3327624626301882E-2</v>
      </c>
      <c r="AR73" s="44">
        <f t="shared" si="97"/>
        <v>-6.673855856206834E-3</v>
      </c>
      <c r="AS73" s="44">
        <f t="shared" si="97"/>
        <v>-3.0944522362797433E-2</v>
      </c>
      <c r="AT73" s="44">
        <f t="shared" si="97"/>
        <v>-7.9475711252668613E-2</v>
      </c>
      <c r="AU73" s="44">
        <f>AU49/$Z73-1</f>
        <v>-8.3846583892308479E-2</v>
      </c>
      <c r="AV73" s="44">
        <f t="shared" si="97"/>
        <v>-1.2454278218760217E-2</v>
      </c>
      <c r="AW73" s="44">
        <f t="shared" si="97"/>
        <v>6.1768427519562019E-2</v>
      </c>
      <c r="AX73" s="44">
        <f t="shared" si="97"/>
        <v>0.16513198787255057</v>
      </c>
      <c r="AY73" s="44">
        <f t="shared" ref="AY73:BE73" si="102">AY49/$Z73-1</f>
        <v>0.10618881921446865</v>
      </c>
      <c r="AZ73" s="44">
        <f t="shared" si="102"/>
        <v>4.3305159773606716E-2</v>
      </c>
      <c r="BA73" s="44">
        <f t="shared" si="102"/>
        <v>-1</v>
      </c>
      <c r="BB73" s="44">
        <f t="shared" si="102"/>
        <v>-1</v>
      </c>
      <c r="BC73" s="44">
        <f t="shared" si="102"/>
        <v>-1</v>
      </c>
      <c r="BD73" s="44">
        <f t="shared" si="102"/>
        <v>-1</v>
      </c>
      <c r="BE73" s="44">
        <f t="shared" si="102"/>
        <v>-1</v>
      </c>
      <c r="BF73" s="52"/>
      <c r="BG73" s="52"/>
    </row>
    <row r="74" spans="1:59" s="53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8" t="s">
        <v>37</v>
      </c>
      <c r="Z74" s="337">
        <f t="shared" si="99"/>
        <v>179.89834153955377</v>
      </c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44">
        <f t="shared" si="97"/>
        <v>0</v>
      </c>
      <c r="AQ74" s="44">
        <f>AQ50/$Z74-1</f>
        <v>-6.4707832237780538E-2</v>
      </c>
      <c r="AR74" s="44">
        <f t="shared" si="97"/>
        <v>2.126914746014763E-2</v>
      </c>
      <c r="AS74" s="44">
        <f t="shared" si="97"/>
        <v>-3.4295957706197422E-2</v>
      </c>
      <c r="AT74" s="44">
        <f t="shared" si="97"/>
        <v>-9.1964164502346901E-2</v>
      </c>
      <c r="AU74" s="44">
        <f t="shared" si="97"/>
        <v>-3.2475229086598834E-2</v>
      </c>
      <c r="AV74" s="44">
        <f t="shared" si="97"/>
        <v>6.6132553083473766E-2</v>
      </c>
      <c r="AW74" s="44">
        <f t="shared" si="97"/>
        <v>0.13486274657274433</v>
      </c>
      <c r="AX74" s="44">
        <f t="shared" si="97"/>
        <v>0.11921957322816246</v>
      </c>
      <c r="AY74" s="44">
        <f t="shared" ref="AY74:BE74" si="103">AY50/$Z74-1</f>
        <v>6.2161265374352848E-2</v>
      </c>
      <c r="AZ74" s="44">
        <f t="shared" si="103"/>
        <v>1.0757748019096791E-2</v>
      </c>
      <c r="BA74" s="44">
        <f t="shared" si="103"/>
        <v>-1</v>
      </c>
      <c r="BB74" s="44">
        <f t="shared" si="103"/>
        <v>-1</v>
      </c>
      <c r="BC74" s="44">
        <f t="shared" si="103"/>
        <v>-1</v>
      </c>
      <c r="BD74" s="44">
        <f t="shared" si="103"/>
        <v>-1</v>
      </c>
      <c r="BE74" s="44">
        <f t="shared" si="103"/>
        <v>-1</v>
      </c>
      <c r="BF74" s="52"/>
      <c r="BG74" s="52"/>
    </row>
    <row r="75" spans="1:59" s="53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8" t="s">
        <v>130</v>
      </c>
      <c r="Z75" s="337">
        <f t="shared" si="99"/>
        <v>53.958063368970407</v>
      </c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44">
        <f t="shared" si="97"/>
        <v>0</v>
      </c>
      <c r="AQ75" s="44">
        <f t="shared" si="97"/>
        <v>2.3746430821331987E-3</v>
      </c>
      <c r="AR75" s="44">
        <f t="shared" si="97"/>
        <v>-1.2194599454069865E-2</v>
      </c>
      <c r="AS75" s="44">
        <f t="shared" si="97"/>
        <v>-8.8681227095186221E-2</v>
      </c>
      <c r="AT75" s="44">
        <f t="shared" si="97"/>
        <v>-0.19350891621523514</v>
      </c>
      <c r="AU75" s="44">
        <f t="shared" si="97"/>
        <v>-0.17182485661423408</v>
      </c>
      <c r="AV75" s="44">
        <f t="shared" si="97"/>
        <v>-0.17441033220619173</v>
      </c>
      <c r="AW75" s="44">
        <f t="shared" si="97"/>
        <v>-0.17093710046247301</v>
      </c>
      <c r="AX75" s="44">
        <f t="shared" si="97"/>
        <v>-0.14026788462086404</v>
      </c>
      <c r="AY75" s="44">
        <f t="shared" ref="AY75:BE75" si="104">AY51/$Z75-1</f>
        <v>-0.14825858597062691</v>
      </c>
      <c r="AZ75" s="44">
        <f t="shared" si="104"/>
        <v>-0.17134641103236525</v>
      </c>
      <c r="BA75" s="44">
        <f t="shared" si="104"/>
        <v>-1</v>
      </c>
      <c r="BB75" s="44">
        <f t="shared" si="104"/>
        <v>-1</v>
      </c>
      <c r="BC75" s="44">
        <f t="shared" si="104"/>
        <v>-1</v>
      </c>
      <c r="BD75" s="44">
        <f t="shared" si="104"/>
        <v>-1</v>
      </c>
      <c r="BE75" s="44">
        <f t="shared" si="104"/>
        <v>-1</v>
      </c>
      <c r="BF75" s="52"/>
      <c r="BG75" s="52"/>
    </row>
    <row r="76" spans="1:59" s="53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8" t="s">
        <v>38</v>
      </c>
      <c r="Z76" s="337">
        <f t="shared" si="99"/>
        <v>31.59231940716754</v>
      </c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44">
        <f t="shared" si="97"/>
        <v>0</v>
      </c>
      <c r="AQ76" s="44">
        <f t="shared" si="97"/>
        <v>-5.6700197186684953E-2</v>
      </c>
      <c r="AR76" s="44">
        <f t="shared" si="97"/>
        <v>-3.8704171275749988E-2</v>
      </c>
      <c r="AS76" s="44">
        <f t="shared" si="97"/>
        <v>3.2035426707521797E-3</v>
      </c>
      <c r="AT76" s="44">
        <f t="shared" si="97"/>
        <v>-0.11677321387691852</v>
      </c>
      <c r="AU76" s="44">
        <f t="shared" si="97"/>
        <v>-0.10244991813977455</v>
      </c>
      <c r="AV76" s="44">
        <f t="shared" si="97"/>
        <v>-0.121026115313428</v>
      </c>
      <c r="AW76" s="44">
        <f t="shared" si="97"/>
        <v>-6.6093423968427212E-2</v>
      </c>
      <c r="AX76" s="44">
        <f t="shared" si="97"/>
        <v>-8.4569264220444862E-2</v>
      </c>
      <c r="AY76" s="44">
        <f t="shared" ref="AY76:BE76" si="105">AY52/$Z76-1</f>
        <v>-8.4230500848446188E-2</v>
      </c>
      <c r="AZ76" s="44">
        <f>AZ52/$Z76-1</f>
        <v>-8.1712932673012384E-2</v>
      </c>
      <c r="BA76" s="44">
        <f t="shared" si="105"/>
        <v>-1</v>
      </c>
      <c r="BB76" s="44">
        <f t="shared" si="105"/>
        <v>-1</v>
      </c>
      <c r="BC76" s="44">
        <f t="shared" si="105"/>
        <v>-1</v>
      </c>
      <c r="BD76" s="44">
        <f t="shared" si="105"/>
        <v>-1</v>
      </c>
      <c r="BE76" s="44">
        <f t="shared" si="105"/>
        <v>-1</v>
      </c>
      <c r="BF76" s="52"/>
      <c r="BG76" s="52"/>
    </row>
    <row r="77" spans="1:59" s="53" customFormat="1" ht="15" thickBo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9" t="s">
        <v>157</v>
      </c>
      <c r="Z77" s="338">
        <f t="shared" si="99"/>
        <v>1.3723914721214461</v>
      </c>
      <c r="AA77" s="341"/>
      <c r="AB77" s="341"/>
      <c r="AC77" s="341"/>
      <c r="AD77" s="341"/>
      <c r="AE77" s="341"/>
      <c r="AF77" s="341"/>
      <c r="AG77" s="341"/>
      <c r="AH77" s="341"/>
      <c r="AI77" s="341"/>
      <c r="AJ77" s="341"/>
      <c r="AK77" s="341"/>
      <c r="AL77" s="341"/>
      <c r="AM77" s="341"/>
      <c r="AN77" s="341"/>
      <c r="AO77" s="341"/>
      <c r="AP77" s="45">
        <f t="shared" si="97"/>
        <v>0</v>
      </c>
      <c r="AQ77" s="45">
        <f t="shared" si="97"/>
        <v>8.3297592292663758E-4</v>
      </c>
      <c r="AR77" s="45">
        <f t="shared" si="97"/>
        <v>0.11696622573459559</v>
      </c>
      <c r="AS77" s="45">
        <f t="shared" si="97"/>
        <v>1.1108517497756321E-2</v>
      </c>
      <c r="AT77" s="45">
        <f t="shared" si="97"/>
        <v>-8.6082635974687571E-2</v>
      </c>
      <c r="AU77" s="45">
        <f t="shared" si="97"/>
        <v>-0.1135993601650015</v>
      </c>
      <c r="AV77" s="45">
        <f t="shared" si="97"/>
        <v>-0.13484650036035628</v>
      </c>
      <c r="AW77" s="45">
        <f t="shared" si="97"/>
        <v>-6.8858670600135286E-2</v>
      </c>
      <c r="AX77" s="45">
        <f t="shared" si="97"/>
        <v>-6.5314778722458278E-2</v>
      </c>
      <c r="AY77" s="45">
        <f t="shared" ref="AY77:BE77" si="106">AY53/$Z77-1</f>
        <v>-8.1736652245509522E-2</v>
      </c>
      <c r="AZ77" s="45">
        <f>AZ53/$Z77-1</f>
        <v>-8.2018960144145447E-2</v>
      </c>
      <c r="BA77" s="45" t="e">
        <f t="shared" si="106"/>
        <v>#REF!</v>
      </c>
      <c r="BB77" s="45" t="e">
        <f t="shared" si="106"/>
        <v>#REF!</v>
      </c>
      <c r="BC77" s="45" t="e">
        <f t="shared" si="106"/>
        <v>#REF!</v>
      </c>
      <c r="BD77" s="45" t="e">
        <f t="shared" si="106"/>
        <v>#REF!</v>
      </c>
      <c r="BE77" s="45" t="e">
        <f t="shared" si="106"/>
        <v>#REF!</v>
      </c>
      <c r="BF77" s="54"/>
      <c r="BG77" s="54"/>
    </row>
    <row r="78" spans="1:59" s="53" customFormat="1" ht="15" thickTop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0" t="s">
        <v>36</v>
      </c>
      <c r="Z78" s="339">
        <f t="shared" si="99"/>
        <v>1305.9419611653141</v>
      </c>
      <c r="AA78" s="342"/>
      <c r="AB78" s="342"/>
      <c r="AC78" s="342"/>
      <c r="AD78" s="342"/>
      <c r="AE78" s="342"/>
      <c r="AF78" s="342"/>
      <c r="AG78" s="342"/>
      <c r="AH78" s="342"/>
      <c r="AI78" s="342"/>
      <c r="AJ78" s="342"/>
      <c r="AK78" s="342"/>
      <c r="AL78" s="342"/>
      <c r="AM78" s="342"/>
      <c r="AN78" s="342"/>
      <c r="AO78" s="342"/>
      <c r="AP78" s="46">
        <f t="shared" si="97"/>
        <v>0</v>
      </c>
      <c r="AQ78" s="46">
        <f t="shared" si="97"/>
        <v>-1.5897237707734435E-2</v>
      </c>
      <c r="AR78" s="46">
        <f t="shared" si="97"/>
        <v>1.0613258331476194E-2</v>
      </c>
      <c r="AS78" s="46">
        <f t="shared" si="97"/>
        <v>-5.3937543035810664E-2</v>
      </c>
      <c r="AT78" s="46">
        <f t="shared" si="97"/>
        <v>-0.10970952445412352</v>
      </c>
      <c r="AU78" s="46">
        <f t="shared" si="97"/>
        <v>-7.1155325279646631E-2</v>
      </c>
      <c r="AV78" s="46">
        <f t="shared" si="97"/>
        <v>-3.3750525249901742E-2</v>
      </c>
      <c r="AW78" s="46">
        <f t="shared" si="97"/>
        <v>-7.4117268396064473E-3</v>
      </c>
      <c r="AX78" s="46">
        <f t="shared" si="97"/>
        <v>4.3544298438162876E-3</v>
      </c>
      <c r="AY78" s="46">
        <f t="shared" ref="AY78:BE78" si="107">AY54/$Z78-1</f>
        <v>-3.0239976928335355E-2</v>
      </c>
      <c r="AZ78" s="46">
        <f t="shared" si="107"/>
        <v>-6.3204202908986762E-2</v>
      </c>
      <c r="BA78" s="46">
        <f t="shared" si="107"/>
        <v>-1</v>
      </c>
      <c r="BB78" s="46">
        <f t="shared" si="107"/>
        <v>-1</v>
      </c>
      <c r="BC78" s="46">
        <f t="shared" si="107"/>
        <v>-1</v>
      </c>
      <c r="BD78" s="46">
        <f t="shared" si="107"/>
        <v>-1</v>
      </c>
      <c r="BE78" s="46">
        <f t="shared" si="107"/>
        <v>-1</v>
      </c>
      <c r="BF78" s="55"/>
      <c r="BG78" s="55"/>
    </row>
    <row r="80" spans="1:59">
      <c r="Y80" s="278" t="s">
        <v>291</v>
      </c>
    </row>
    <row r="81" spans="1:59">
      <c r="Y81" s="221" t="s">
        <v>24</v>
      </c>
      <c r="Z81" s="210">
        <v>2013</v>
      </c>
      <c r="AA81" s="209">
        <v>1990</v>
      </c>
      <c r="AB81" s="209">
        <f t="shared" ref="AB81:AR81" si="108">AA81+1</f>
        <v>1991</v>
      </c>
      <c r="AC81" s="209">
        <f t="shared" si="108"/>
        <v>1992</v>
      </c>
      <c r="AD81" s="209">
        <f t="shared" si="108"/>
        <v>1993</v>
      </c>
      <c r="AE81" s="209">
        <f t="shared" si="108"/>
        <v>1994</v>
      </c>
      <c r="AF81" s="209">
        <f t="shared" si="108"/>
        <v>1995</v>
      </c>
      <c r="AG81" s="209">
        <f t="shared" si="108"/>
        <v>1996</v>
      </c>
      <c r="AH81" s="209">
        <f t="shared" si="108"/>
        <v>1997</v>
      </c>
      <c r="AI81" s="209">
        <f t="shared" si="108"/>
        <v>1998</v>
      </c>
      <c r="AJ81" s="209">
        <f t="shared" si="108"/>
        <v>1999</v>
      </c>
      <c r="AK81" s="209">
        <f t="shared" si="108"/>
        <v>2000</v>
      </c>
      <c r="AL81" s="209">
        <f t="shared" si="108"/>
        <v>2001</v>
      </c>
      <c r="AM81" s="209">
        <f t="shared" si="108"/>
        <v>2002</v>
      </c>
      <c r="AN81" s="209">
        <f t="shared" si="108"/>
        <v>2003</v>
      </c>
      <c r="AO81" s="209">
        <f t="shared" si="108"/>
        <v>2004</v>
      </c>
      <c r="AP81" s="209">
        <f t="shared" si="108"/>
        <v>2005</v>
      </c>
      <c r="AQ81" s="209">
        <f t="shared" si="108"/>
        <v>2006</v>
      </c>
      <c r="AR81" s="209">
        <f t="shared" si="108"/>
        <v>2007</v>
      </c>
      <c r="AS81" s="210">
        <v>2008</v>
      </c>
      <c r="AT81" s="210">
        <v>2009</v>
      </c>
      <c r="AU81" s="210">
        <v>2010</v>
      </c>
      <c r="AV81" s="210">
        <v>2011</v>
      </c>
      <c r="AW81" s="210">
        <v>2012</v>
      </c>
      <c r="AX81" s="210">
        <v>2013</v>
      </c>
      <c r="AY81" s="209">
        <f t="shared" ref="AY81:BE81" si="109">AX81+1</f>
        <v>2014</v>
      </c>
      <c r="AZ81" s="209">
        <f t="shared" si="109"/>
        <v>2015</v>
      </c>
      <c r="BA81" s="209">
        <f t="shared" si="109"/>
        <v>2016</v>
      </c>
      <c r="BB81" s="209">
        <f t="shared" si="109"/>
        <v>2017</v>
      </c>
      <c r="BC81" s="209">
        <f t="shared" si="109"/>
        <v>2018</v>
      </c>
      <c r="BD81" s="209">
        <f t="shared" si="109"/>
        <v>2019</v>
      </c>
      <c r="BE81" s="209">
        <f t="shared" si="109"/>
        <v>2020</v>
      </c>
      <c r="BF81" s="223" t="s">
        <v>25</v>
      </c>
      <c r="BG81" s="39" t="s">
        <v>26</v>
      </c>
    </row>
    <row r="82" spans="1:59" s="53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8" t="s">
        <v>27</v>
      </c>
      <c r="Z82" s="337">
        <f>$AX46</f>
        <v>98.870621530180216</v>
      </c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44">
        <f>AX46/$Z82-1</f>
        <v>0</v>
      </c>
      <c r="AY82" s="44">
        <f t="shared" ref="AY82:BE82" si="110">AY46/$Z82-1</f>
        <v>-5.6782761377494495E-2</v>
      </c>
      <c r="AZ82" s="44">
        <f t="shared" si="110"/>
        <v>-0.10786933488953987</v>
      </c>
      <c r="BA82" s="44">
        <f t="shared" si="110"/>
        <v>-1</v>
      </c>
      <c r="BB82" s="44">
        <f t="shared" si="110"/>
        <v>-1</v>
      </c>
      <c r="BC82" s="44">
        <f t="shared" si="110"/>
        <v>-1</v>
      </c>
      <c r="BD82" s="44">
        <f t="shared" si="110"/>
        <v>-1</v>
      </c>
      <c r="BE82" s="44">
        <f t="shared" si="110"/>
        <v>-1</v>
      </c>
      <c r="BF82" s="52"/>
      <c r="BG82" s="52"/>
    </row>
    <row r="83" spans="1:59" s="53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8" t="s">
        <v>28</v>
      </c>
      <c r="Z83" s="337">
        <f t="shared" ref="Z83:Z90" si="111">$AX47</f>
        <v>431.85279545867024</v>
      </c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44">
        <f t="shared" ref="AX83:BE90" si="112">AX47/$Z83-1</f>
        <v>0</v>
      </c>
      <c r="AY83" s="44">
        <f t="shared" si="112"/>
        <v>-2.4212033700658941E-2</v>
      </c>
      <c r="AZ83" s="44">
        <f t="shared" si="112"/>
        <v>-4.4240535574321505E-2</v>
      </c>
      <c r="BA83" s="44">
        <f t="shared" si="112"/>
        <v>-1</v>
      </c>
      <c r="BB83" s="44">
        <f t="shared" si="112"/>
        <v>-1</v>
      </c>
      <c r="BC83" s="44">
        <f t="shared" si="112"/>
        <v>-1</v>
      </c>
      <c r="BD83" s="44">
        <f t="shared" si="112"/>
        <v>-1</v>
      </c>
      <c r="BE83" s="44">
        <f t="shared" si="112"/>
        <v>-1</v>
      </c>
      <c r="BF83" s="52"/>
      <c r="BG83" s="52"/>
    </row>
    <row r="84" spans="1:59" s="53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8" t="s">
        <v>29</v>
      </c>
      <c r="Z84" s="337">
        <f t="shared" si="111"/>
        <v>224.66196319613383</v>
      </c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40"/>
      <c r="AT84" s="340"/>
      <c r="AU84" s="340"/>
      <c r="AV84" s="340"/>
      <c r="AW84" s="340"/>
      <c r="AX84" s="44">
        <f t="shared" si="112"/>
        <v>0</v>
      </c>
      <c r="AY84" s="44">
        <f t="shared" si="112"/>
        <v>-1.9234168511245708E-2</v>
      </c>
      <c r="AZ84" s="44">
        <f t="shared" si="112"/>
        <v>-3.665834412536173E-2</v>
      </c>
      <c r="BA84" s="44">
        <f t="shared" si="112"/>
        <v>-1</v>
      </c>
      <c r="BB84" s="44">
        <f t="shared" si="112"/>
        <v>-1</v>
      </c>
      <c r="BC84" s="44">
        <f t="shared" si="112"/>
        <v>-1</v>
      </c>
      <c r="BD84" s="44">
        <f t="shared" si="112"/>
        <v>-1</v>
      </c>
      <c r="BE84" s="44">
        <f t="shared" si="112"/>
        <v>-1</v>
      </c>
      <c r="BF84" s="52"/>
      <c r="BG84" s="52"/>
    </row>
    <row r="85" spans="1:59" s="53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8" t="s">
        <v>45</v>
      </c>
      <c r="Z85" s="337">
        <f t="shared" si="111"/>
        <v>278.30465439931464</v>
      </c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44">
        <f t="shared" si="112"/>
        <v>0</v>
      </c>
      <c r="AY85" s="44">
        <f t="shared" si="112"/>
        <v>-5.058926308057865E-2</v>
      </c>
      <c r="AZ85" s="44">
        <f t="shared" si="112"/>
        <v>-0.10456053852009606</v>
      </c>
      <c r="BA85" s="44">
        <f t="shared" si="112"/>
        <v>-1</v>
      </c>
      <c r="BB85" s="44">
        <f t="shared" si="112"/>
        <v>-1</v>
      </c>
      <c r="BC85" s="44">
        <f t="shared" si="112"/>
        <v>-1</v>
      </c>
      <c r="BD85" s="44">
        <f t="shared" si="112"/>
        <v>-1</v>
      </c>
      <c r="BE85" s="44">
        <f t="shared" si="112"/>
        <v>-1</v>
      </c>
      <c r="BF85" s="52"/>
      <c r="BG85" s="52"/>
    </row>
    <row r="86" spans="1:59" s="53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8" t="s">
        <v>37</v>
      </c>
      <c r="Z86" s="337">
        <f t="shared" si="111"/>
        <v>201.3457450423536</v>
      </c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0"/>
      <c r="AR86" s="340"/>
      <c r="AS86" s="340"/>
      <c r="AT86" s="340"/>
      <c r="AU86" s="340"/>
      <c r="AV86" s="340"/>
      <c r="AW86" s="340"/>
      <c r="AX86" s="44">
        <f t="shared" si="112"/>
        <v>0</v>
      </c>
      <c r="AY86" s="44">
        <f t="shared" si="112"/>
        <v>-5.0980441388490561E-2</v>
      </c>
      <c r="AZ86" s="44">
        <f t="shared" si="112"/>
        <v>-9.690844209972993E-2</v>
      </c>
      <c r="BA86" s="44">
        <f t="shared" si="112"/>
        <v>-1</v>
      </c>
      <c r="BB86" s="44">
        <f t="shared" si="112"/>
        <v>-1</v>
      </c>
      <c r="BC86" s="44">
        <f t="shared" si="112"/>
        <v>-1</v>
      </c>
      <c r="BD86" s="44">
        <f t="shared" si="112"/>
        <v>-1</v>
      </c>
      <c r="BE86" s="44">
        <f t="shared" si="112"/>
        <v>-1</v>
      </c>
      <c r="BF86" s="52"/>
      <c r="BG86" s="52"/>
    </row>
    <row r="87" spans="1:59" s="53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8" t="s">
        <v>130</v>
      </c>
      <c r="Z87" s="337">
        <f t="shared" si="111"/>
        <v>46.389479961966394</v>
      </c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0"/>
      <c r="AT87" s="340"/>
      <c r="AU87" s="340"/>
      <c r="AV87" s="340"/>
      <c r="AW87" s="340"/>
      <c r="AX87" s="44">
        <f t="shared" si="112"/>
        <v>0</v>
      </c>
      <c r="AY87" s="44">
        <f t="shared" si="112"/>
        <v>-9.2944083474640893E-3</v>
      </c>
      <c r="AZ87" s="44">
        <f t="shared" si="112"/>
        <v>-3.6149081621541734E-2</v>
      </c>
      <c r="BA87" s="44">
        <f t="shared" si="112"/>
        <v>-1</v>
      </c>
      <c r="BB87" s="44">
        <f t="shared" si="112"/>
        <v>-1</v>
      </c>
      <c r="BC87" s="44">
        <f t="shared" si="112"/>
        <v>-1</v>
      </c>
      <c r="BD87" s="44">
        <f t="shared" si="112"/>
        <v>-1</v>
      </c>
      <c r="BE87" s="44">
        <f t="shared" si="112"/>
        <v>-1</v>
      </c>
      <c r="BF87" s="52"/>
      <c r="BG87" s="52"/>
    </row>
    <row r="88" spans="1:59" s="53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8" t="s">
        <v>38</v>
      </c>
      <c r="Z88" s="337">
        <f t="shared" si="111"/>
        <v>28.9205801998861</v>
      </c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44">
        <f t="shared" si="112"/>
        <v>0</v>
      </c>
      <c r="AY88" s="44">
        <f t="shared" si="112"/>
        <v>3.7005898836262041E-4</v>
      </c>
      <c r="AZ88" s="44">
        <f t="shared" si="112"/>
        <v>3.1202049874370363E-3</v>
      </c>
      <c r="BA88" s="44">
        <f t="shared" si="112"/>
        <v>-1</v>
      </c>
      <c r="BB88" s="44">
        <f t="shared" si="112"/>
        <v>-1</v>
      </c>
      <c r="BC88" s="44">
        <f t="shared" si="112"/>
        <v>-1</v>
      </c>
      <c r="BD88" s="44">
        <f t="shared" si="112"/>
        <v>-1</v>
      </c>
      <c r="BE88" s="44">
        <f t="shared" si="112"/>
        <v>-1</v>
      </c>
      <c r="BF88" s="52"/>
      <c r="BG88" s="52"/>
    </row>
    <row r="89" spans="1:59" s="53" customFormat="1" ht="1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9" t="s">
        <v>157</v>
      </c>
      <c r="Z89" s="338">
        <f t="shared" si="111"/>
        <v>1.282754026799245</v>
      </c>
      <c r="AA89" s="341"/>
      <c r="AB89" s="341"/>
      <c r="AC89" s="341"/>
      <c r="AD89" s="341"/>
      <c r="AE89" s="341"/>
      <c r="AF89" s="341"/>
      <c r="AG89" s="341"/>
      <c r="AH89" s="341"/>
      <c r="AI89" s="341"/>
      <c r="AJ89" s="341"/>
      <c r="AK89" s="341"/>
      <c r="AL89" s="341"/>
      <c r="AM89" s="341"/>
      <c r="AN89" s="341"/>
      <c r="AO89" s="341"/>
      <c r="AP89" s="341"/>
      <c r="AQ89" s="341"/>
      <c r="AR89" s="341"/>
      <c r="AS89" s="341"/>
      <c r="AT89" s="341"/>
      <c r="AU89" s="341"/>
      <c r="AV89" s="341"/>
      <c r="AW89" s="341"/>
      <c r="AX89" s="45">
        <f t="shared" si="112"/>
        <v>0</v>
      </c>
      <c r="AY89" s="45">
        <f t="shared" si="112"/>
        <v>-1.7569416044265207E-2</v>
      </c>
      <c r="AZ89" s="45">
        <f t="shared" si="112"/>
        <v>-1.787145130941048E-2</v>
      </c>
      <c r="BA89" s="45" t="e">
        <f t="shared" si="112"/>
        <v>#REF!</v>
      </c>
      <c r="BB89" s="45" t="e">
        <f t="shared" si="112"/>
        <v>#REF!</v>
      </c>
      <c r="BC89" s="45" t="e">
        <f t="shared" si="112"/>
        <v>#REF!</v>
      </c>
      <c r="BD89" s="45" t="e">
        <f t="shared" si="112"/>
        <v>#REF!</v>
      </c>
      <c r="BE89" s="45" t="e">
        <f t="shared" si="112"/>
        <v>#REF!</v>
      </c>
      <c r="BF89" s="54"/>
      <c r="BG89" s="54"/>
    </row>
    <row r="90" spans="1:59" s="53" customFormat="1" ht="15" thickTop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0" t="s">
        <v>36</v>
      </c>
      <c r="Z90" s="339">
        <f t="shared" si="111"/>
        <v>1311.6285938153042</v>
      </c>
      <c r="AA90" s="342"/>
      <c r="AB90" s="342"/>
      <c r="AC90" s="342"/>
      <c r="AD90" s="342"/>
      <c r="AE90" s="342"/>
      <c r="AF90" s="342"/>
      <c r="AG90" s="342"/>
      <c r="AH90" s="342"/>
      <c r="AI90" s="342"/>
      <c r="AJ90" s="342"/>
      <c r="AK90" s="342"/>
      <c r="AL90" s="342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46">
        <f>AX54/$Z90-1</f>
        <v>0</v>
      </c>
      <c r="AY90" s="46">
        <f t="shared" si="112"/>
        <v>-3.4444420957580935E-2</v>
      </c>
      <c r="AZ90" s="46">
        <f t="shared" si="112"/>
        <v>-6.7265728855608109E-2</v>
      </c>
      <c r="BA90" s="46">
        <f t="shared" si="112"/>
        <v>-1</v>
      </c>
      <c r="BB90" s="46">
        <f t="shared" si="112"/>
        <v>-1</v>
      </c>
      <c r="BC90" s="46">
        <f t="shared" si="112"/>
        <v>-1</v>
      </c>
      <c r="BD90" s="46">
        <f t="shared" si="112"/>
        <v>-1</v>
      </c>
      <c r="BE90" s="46">
        <f t="shared" si="112"/>
        <v>-1</v>
      </c>
      <c r="BF90" s="55"/>
      <c r="BG90" s="55"/>
    </row>
    <row r="92" spans="1:59">
      <c r="Y92" s="278" t="s">
        <v>6</v>
      </c>
    </row>
    <row r="93" spans="1:59">
      <c r="Y93" s="221" t="s">
        <v>24</v>
      </c>
      <c r="Z93" s="222"/>
      <c r="AA93" s="209">
        <v>1990</v>
      </c>
      <c r="AB93" s="209">
        <f t="shared" ref="AB93:BE93" si="113">AA93+1</f>
        <v>1991</v>
      </c>
      <c r="AC93" s="209">
        <f t="shared" si="113"/>
        <v>1992</v>
      </c>
      <c r="AD93" s="209">
        <f t="shared" si="113"/>
        <v>1993</v>
      </c>
      <c r="AE93" s="209">
        <f t="shared" si="113"/>
        <v>1994</v>
      </c>
      <c r="AF93" s="209">
        <f t="shared" si="113"/>
        <v>1995</v>
      </c>
      <c r="AG93" s="209">
        <f t="shared" si="113"/>
        <v>1996</v>
      </c>
      <c r="AH93" s="209">
        <f t="shared" si="113"/>
        <v>1997</v>
      </c>
      <c r="AI93" s="209">
        <f t="shared" si="113"/>
        <v>1998</v>
      </c>
      <c r="AJ93" s="209">
        <f t="shared" si="113"/>
        <v>1999</v>
      </c>
      <c r="AK93" s="209">
        <f t="shared" si="113"/>
        <v>2000</v>
      </c>
      <c r="AL93" s="209">
        <f t="shared" si="113"/>
        <v>2001</v>
      </c>
      <c r="AM93" s="209">
        <f t="shared" si="113"/>
        <v>2002</v>
      </c>
      <c r="AN93" s="209">
        <f t="shared" si="113"/>
        <v>2003</v>
      </c>
      <c r="AO93" s="209">
        <f t="shared" si="113"/>
        <v>2004</v>
      </c>
      <c r="AP93" s="209">
        <f t="shared" si="113"/>
        <v>2005</v>
      </c>
      <c r="AQ93" s="209">
        <f t="shared" si="113"/>
        <v>2006</v>
      </c>
      <c r="AR93" s="209">
        <f t="shared" si="113"/>
        <v>2007</v>
      </c>
      <c r="AS93" s="210">
        <v>2008</v>
      </c>
      <c r="AT93" s="210">
        <v>2009</v>
      </c>
      <c r="AU93" s="210">
        <v>2010</v>
      </c>
      <c r="AV93" s="210">
        <v>2011</v>
      </c>
      <c r="AW93" s="210">
        <v>2012</v>
      </c>
      <c r="AX93" s="210">
        <v>2013</v>
      </c>
      <c r="AY93" s="209">
        <f t="shared" si="113"/>
        <v>2014</v>
      </c>
      <c r="AZ93" s="209">
        <f t="shared" si="113"/>
        <v>2015</v>
      </c>
      <c r="BA93" s="209">
        <f t="shared" si="113"/>
        <v>2016</v>
      </c>
      <c r="BB93" s="209">
        <f t="shared" si="113"/>
        <v>2017</v>
      </c>
      <c r="BC93" s="209">
        <f t="shared" si="113"/>
        <v>2018</v>
      </c>
      <c r="BD93" s="209">
        <f t="shared" si="113"/>
        <v>2019</v>
      </c>
      <c r="BE93" s="209">
        <f t="shared" si="113"/>
        <v>2020</v>
      </c>
      <c r="BF93" s="223" t="s">
        <v>25</v>
      </c>
      <c r="BG93" s="39" t="s">
        <v>26</v>
      </c>
    </row>
    <row r="94" spans="1:59" s="53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8" t="s">
        <v>27</v>
      </c>
      <c r="Z94" s="56"/>
      <c r="AA94" s="56"/>
      <c r="AB94" s="44">
        <f>AB46/AA46-1</f>
        <v>3.9453770972173174E-3</v>
      </c>
      <c r="AC94" s="44">
        <f t="shared" ref="AC94:BE102" si="114">AC46/AB46-1</f>
        <v>3.6874853894848236E-3</v>
      </c>
      <c r="AD94" s="44">
        <f t="shared" si="114"/>
        <v>-1.5699713908703505E-2</v>
      </c>
      <c r="AE94" s="44">
        <f t="shared" si="114"/>
        <v>7.9611734299356529E-2</v>
      </c>
      <c r="AF94" s="44">
        <f t="shared" si="114"/>
        <v>2.7654626013830841E-2</v>
      </c>
      <c r="AG94" s="44">
        <f t="shared" si="114"/>
        <v>-3.2873759733848318E-2</v>
      </c>
      <c r="AH94" s="44">
        <f t="shared" si="114"/>
        <v>4.7950698572056139E-2</v>
      </c>
      <c r="AI94" s="44">
        <f t="shared" si="114"/>
        <v>-9.7306591877310833E-2</v>
      </c>
      <c r="AJ94" s="44">
        <f t="shared" si="114"/>
        <v>7.5958454356188643E-3</v>
      </c>
      <c r="AK94" s="44">
        <f t="shared" si="114"/>
        <v>-2.8017535731409304E-2</v>
      </c>
      <c r="AL94" s="44">
        <f t="shared" si="114"/>
        <v>-2.8776669948625044E-2</v>
      </c>
      <c r="AM94" s="44">
        <f t="shared" si="114"/>
        <v>6.9113579071005127E-2</v>
      </c>
      <c r="AN94" s="44">
        <f t="shared" si="114"/>
        <v>-5.5971821451832326E-3</v>
      </c>
      <c r="AO94" s="44">
        <f t="shared" si="114"/>
        <v>-3.7717322793616503E-2</v>
      </c>
      <c r="AP94" s="44">
        <f t="shared" si="114"/>
        <v>0.16147811731645634</v>
      </c>
      <c r="AQ94" s="44">
        <f t="shared" si="114"/>
        <v>-0.1511618581319436</v>
      </c>
      <c r="AR94" s="44">
        <f t="shared" si="114"/>
        <v>0.22290196336925416</v>
      </c>
      <c r="AS94" s="44">
        <f t="shared" si="114"/>
        <v>-1.7099246385811839E-2</v>
      </c>
      <c r="AT94" s="44">
        <f t="shared" si="114"/>
        <v>-2.4252219468196445E-2</v>
      </c>
      <c r="AU94" s="46">
        <f t="shared" si="114"/>
        <v>6.8118890482253835E-2</v>
      </c>
      <c r="AV94" s="46">
        <f t="shared" si="114"/>
        <v>9.2657337798440764E-3</v>
      </c>
      <c r="AW94" s="46">
        <f t="shared" si="114"/>
        <v>-5.9900209008950323E-2</v>
      </c>
      <c r="AX94" s="44">
        <f t="shared" si="114"/>
        <v>-5.4654102049492836E-2</v>
      </c>
      <c r="AY94" s="44">
        <f t="shared" si="114"/>
        <v>-5.6782761377494495E-2</v>
      </c>
      <c r="AZ94" s="44">
        <f t="shared" si="114"/>
        <v>-5.4162043928133952E-2</v>
      </c>
      <c r="BA94" s="44">
        <f t="shared" si="114"/>
        <v>-1</v>
      </c>
      <c r="BB94" s="44" t="e">
        <f t="shared" si="114"/>
        <v>#DIV/0!</v>
      </c>
      <c r="BC94" s="44" t="e">
        <f t="shared" si="114"/>
        <v>#DIV/0!</v>
      </c>
      <c r="BD94" s="44" t="e">
        <f t="shared" si="114"/>
        <v>#DIV/0!</v>
      </c>
      <c r="BE94" s="44" t="e">
        <f t="shared" si="114"/>
        <v>#DIV/0!</v>
      </c>
      <c r="BF94" s="52"/>
      <c r="BG94" s="52"/>
    </row>
    <row r="95" spans="1:59" s="53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8" t="s">
        <v>28</v>
      </c>
      <c r="Z95" s="56"/>
      <c r="AA95" s="56"/>
      <c r="AB95" s="44">
        <f t="shared" ref="AB95:AB102" si="115">AB47/AA47-1</f>
        <v>-2.1725257977917467E-2</v>
      </c>
      <c r="AC95" s="44">
        <f t="shared" si="114"/>
        <v>-2.094519460822819E-2</v>
      </c>
      <c r="AD95" s="44">
        <f t="shared" si="114"/>
        <v>-2.8872277738815511E-2</v>
      </c>
      <c r="AE95" s="44">
        <f t="shared" si="114"/>
        <v>3.6132192271678854E-2</v>
      </c>
      <c r="AF95" s="44">
        <f t="shared" si="114"/>
        <v>-1.2187977461249444E-2</v>
      </c>
      <c r="AG95" s="44">
        <f t="shared" si="114"/>
        <v>8.947349061967369E-3</v>
      </c>
      <c r="AH95" s="44">
        <f t="shared" si="114"/>
        <v>-1.8075628668228427E-2</v>
      </c>
      <c r="AI95" s="44">
        <f t="shared" si="114"/>
        <v>-6.3656188411117087E-2</v>
      </c>
      <c r="AJ95" s="44">
        <f t="shared" si="114"/>
        <v>2.5930700829352782E-2</v>
      </c>
      <c r="AK95" s="44">
        <f t="shared" si="114"/>
        <v>2.4485133608330267E-2</v>
      </c>
      <c r="AL95" s="44">
        <f t="shared" si="114"/>
        <v>-2.68807442968928E-2</v>
      </c>
      <c r="AM95" s="44">
        <f t="shared" si="114"/>
        <v>3.1862352315332521E-2</v>
      </c>
      <c r="AN95" s="44">
        <f t="shared" si="114"/>
        <v>6.5378030756186867E-3</v>
      </c>
      <c r="AO95" s="44">
        <f t="shared" si="114"/>
        <v>-5.5859770185251456E-3</v>
      </c>
      <c r="AP95" s="44">
        <f t="shared" si="114"/>
        <v>-2.4134474952633433E-2</v>
      </c>
      <c r="AQ95" s="44">
        <f t="shared" si="114"/>
        <v>3.2701393421240565E-2</v>
      </c>
      <c r="AR95" s="44">
        <f t="shared" si="114"/>
        <v>2.2919606668536652E-4</v>
      </c>
      <c r="AS95" s="44">
        <f t="shared" si="114"/>
        <v>-0.11636569341210146</v>
      </c>
      <c r="AT95" s="44">
        <f t="shared" si="114"/>
        <v>-8.3660529634682623E-2</v>
      </c>
      <c r="AU95" s="44">
        <f t="shared" si="114"/>
        <v>8.2052466688371295E-2</v>
      </c>
      <c r="AV95" s="44">
        <f t="shared" si="114"/>
        <v>3.7405665289890422E-2</v>
      </c>
      <c r="AW95" s="44">
        <f t="shared" si="114"/>
        <v>7.6394913440243073E-3</v>
      </c>
      <c r="AX95" s="44">
        <f t="shared" si="114"/>
        <v>-9.0954405283871775E-4</v>
      </c>
      <c r="AY95" s="44">
        <f t="shared" si="114"/>
        <v>-2.4212033700658941E-2</v>
      </c>
      <c r="AZ95" s="44">
        <f t="shared" si="114"/>
        <v>-2.0525465127040121E-2</v>
      </c>
      <c r="BA95" s="44">
        <f t="shared" si="114"/>
        <v>-1</v>
      </c>
      <c r="BB95" s="44" t="e">
        <f t="shared" si="114"/>
        <v>#DIV/0!</v>
      </c>
      <c r="BC95" s="44" t="e">
        <f t="shared" si="114"/>
        <v>#DIV/0!</v>
      </c>
      <c r="BD95" s="44" t="e">
        <f t="shared" si="114"/>
        <v>#DIV/0!</v>
      </c>
      <c r="BE95" s="44" t="e">
        <f t="shared" si="114"/>
        <v>#DIV/0!</v>
      </c>
      <c r="BF95" s="52"/>
      <c r="BG95" s="52"/>
    </row>
    <row r="96" spans="1:59" s="53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8" t="s">
        <v>29</v>
      </c>
      <c r="Z96" s="56"/>
      <c r="AA96" s="56"/>
      <c r="AB96" s="44">
        <f t="shared" si="115"/>
        <v>6.0304090605257432E-2</v>
      </c>
      <c r="AC96" s="44">
        <f t="shared" si="114"/>
        <v>2.9557317971581565E-2</v>
      </c>
      <c r="AD96" s="44">
        <f t="shared" si="114"/>
        <v>1.4476616359053729E-2</v>
      </c>
      <c r="AE96" s="44">
        <f t="shared" si="114"/>
        <v>4.1925145964061272E-2</v>
      </c>
      <c r="AF96" s="44">
        <f t="shared" si="114"/>
        <v>3.5990861696351795E-2</v>
      </c>
      <c r="AG96" s="44">
        <f t="shared" si="114"/>
        <v>2.539817120494936E-2</v>
      </c>
      <c r="AH96" s="44">
        <f t="shared" si="114"/>
        <v>4.3491641616553167E-3</v>
      </c>
      <c r="AI96" s="44">
        <f t="shared" si="114"/>
        <v>-7.969779360535667E-3</v>
      </c>
      <c r="AJ96" s="44">
        <f t="shared" si="114"/>
        <v>1.6410141183394344E-2</v>
      </c>
      <c r="AK96" s="44">
        <f t="shared" si="114"/>
        <v>-4.5374743008321783E-3</v>
      </c>
      <c r="AL96" s="44">
        <f t="shared" si="114"/>
        <v>1.5815343145002547E-2</v>
      </c>
      <c r="AM96" s="44">
        <f t="shared" si="114"/>
        <v>-1.4645858544618973E-2</v>
      </c>
      <c r="AN96" s="44">
        <f t="shared" si="114"/>
        <v>-1.4927607068520032E-2</v>
      </c>
      <c r="AO96" s="44">
        <f t="shared" si="114"/>
        <v>-2.400946252193692E-2</v>
      </c>
      <c r="AP96" s="44">
        <f t="shared" si="114"/>
        <v>-2.2628388728337945E-2</v>
      </c>
      <c r="AQ96" s="44">
        <f t="shared" si="114"/>
        <v>-1.4795754129920624E-2</v>
      </c>
      <c r="AR96" s="44">
        <f t="shared" si="114"/>
        <v>-8.8867409290780408E-3</v>
      </c>
      <c r="AS96" s="44">
        <f t="shared" si="114"/>
        <v>-3.7592875284195748E-2</v>
      </c>
      <c r="AT96" s="44">
        <f t="shared" si="114"/>
        <v>-1.7020716723679996E-2</v>
      </c>
      <c r="AU96" s="44">
        <f t="shared" si="114"/>
        <v>3.2564185021610736E-3</v>
      </c>
      <c r="AV96" s="44">
        <f t="shared" si="114"/>
        <v>-7.5486562162845328E-3</v>
      </c>
      <c r="AW96" s="44">
        <f t="shared" si="114"/>
        <v>2.575053318703735E-2</v>
      </c>
      <c r="AX96" s="44">
        <f t="shared" si="114"/>
        <v>-6.5279161086194692E-3</v>
      </c>
      <c r="AY96" s="44">
        <f t="shared" si="114"/>
        <v>-1.9234168511245708E-2</v>
      </c>
      <c r="AZ96" s="44">
        <f t="shared" si="114"/>
        <v>-1.7765887691730708E-2</v>
      </c>
      <c r="BA96" s="44">
        <f t="shared" si="114"/>
        <v>-1</v>
      </c>
      <c r="BB96" s="44" t="e">
        <f t="shared" si="114"/>
        <v>#DIV/0!</v>
      </c>
      <c r="BC96" s="44" t="e">
        <f t="shared" si="114"/>
        <v>#DIV/0!</v>
      </c>
      <c r="BD96" s="44" t="e">
        <f t="shared" si="114"/>
        <v>#DIV/0!</v>
      </c>
      <c r="BE96" s="44" t="e">
        <f t="shared" si="114"/>
        <v>#DIV/0!</v>
      </c>
      <c r="BF96" s="52"/>
      <c r="BG96" s="52"/>
    </row>
    <row r="97" spans="1:59" s="53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8" t="s">
        <v>45</v>
      </c>
      <c r="Z97" s="56"/>
      <c r="AA97" s="56"/>
      <c r="AB97" s="44">
        <f t="shared" si="115"/>
        <v>2.4830466635357595E-2</v>
      </c>
      <c r="AC97" s="44">
        <f t="shared" si="114"/>
        <v>3.295243231193079E-2</v>
      </c>
      <c r="AD97" s="44">
        <f t="shared" si="114"/>
        <v>4.316155351220119E-2</v>
      </c>
      <c r="AE97" s="44">
        <f t="shared" si="114"/>
        <v>0.10131453743674457</v>
      </c>
      <c r="AF97" s="44">
        <f t="shared" si="114"/>
        <v>2.1681082539795504E-2</v>
      </c>
      <c r="AG97" s="44">
        <f t="shared" si="114"/>
        <v>2.8939841116392806E-2</v>
      </c>
      <c r="AH97" s="44">
        <f t="shared" si="114"/>
        <v>3.0741745040966606E-2</v>
      </c>
      <c r="AI97" s="44">
        <f t="shared" si="114"/>
        <v>7.1529632104023522E-2</v>
      </c>
      <c r="AJ97" s="44">
        <f t="shared" si="114"/>
        <v>5.1653900027229804E-2</v>
      </c>
      <c r="AK97" s="44">
        <f t="shared" si="114"/>
        <v>3.360621189976043E-2</v>
      </c>
      <c r="AL97" s="44">
        <f t="shared" si="114"/>
        <v>-1.4658534841061055E-3</v>
      </c>
      <c r="AM97" s="44">
        <f t="shared" si="114"/>
        <v>5.442789167359674E-2</v>
      </c>
      <c r="AN97" s="44">
        <f t="shared" si="114"/>
        <v>1.9564876141948684E-2</v>
      </c>
      <c r="AO97" s="44">
        <f t="shared" si="114"/>
        <v>5.7961687164970854E-2</v>
      </c>
      <c r="AP97" s="44">
        <f t="shared" si="114"/>
        <v>1.9546761615441E-4</v>
      </c>
      <c r="AQ97" s="44">
        <f t="shared" si="114"/>
        <v>-1.3327624626301882E-2</v>
      </c>
      <c r="AR97" s="44">
        <f t="shared" si="114"/>
        <v>6.7436455465523792E-3</v>
      </c>
      <c r="AS97" s="44">
        <f t="shared" si="114"/>
        <v>-2.4433733723490114E-2</v>
      </c>
      <c r="AT97" s="44">
        <f t="shared" si="114"/>
        <v>-5.0080919008065661E-2</v>
      </c>
      <c r="AU97" s="44">
        <f t="shared" si="114"/>
        <v>-4.7482425972571463E-3</v>
      </c>
      <c r="AV97" s="44">
        <f t="shared" si="114"/>
        <v>7.7926146885814118E-2</v>
      </c>
      <c r="AW97" s="44">
        <f t="shared" si="114"/>
        <v>7.5158753768328257E-2</v>
      </c>
      <c r="AX97" s="44">
        <f t="shared" si="114"/>
        <v>9.7350380435082373E-2</v>
      </c>
      <c r="AY97" s="44">
        <f t="shared" si="114"/>
        <v>-5.058926308057865E-2</v>
      </c>
      <c r="AZ97" s="44">
        <f t="shared" si="114"/>
        <v>-5.6847129846708366E-2</v>
      </c>
      <c r="BA97" s="44">
        <f t="shared" si="114"/>
        <v>-1</v>
      </c>
      <c r="BB97" s="44" t="e">
        <f t="shared" si="114"/>
        <v>#DIV/0!</v>
      </c>
      <c r="BC97" s="44" t="e">
        <f t="shared" si="114"/>
        <v>#DIV/0!</v>
      </c>
      <c r="BD97" s="44" t="e">
        <f t="shared" si="114"/>
        <v>#DIV/0!</v>
      </c>
      <c r="BE97" s="44" t="e">
        <f t="shared" si="114"/>
        <v>#DIV/0!</v>
      </c>
      <c r="BF97" s="52"/>
      <c r="BG97" s="52"/>
    </row>
    <row r="98" spans="1:59" s="53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8" t="s">
        <v>37</v>
      </c>
      <c r="Z98" s="56"/>
      <c r="AA98" s="56"/>
      <c r="AB98" s="44">
        <f t="shared" si="115"/>
        <v>1.4570360340154798E-2</v>
      </c>
      <c r="AC98" s="44">
        <f t="shared" si="114"/>
        <v>5.4950964791175005E-2</v>
      </c>
      <c r="AD98" s="44">
        <f t="shared" si="114"/>
        <v>8.327414435926439E-3</v>
      </c>
      <c r="AE98" s="44">
        <f t="shared" si="114"/>
        <v>5.2476460044399431E-2</v>
      </c>
      <c r="AF98" s="44">
        <f t="shared" si="114"/>
        <v>2.3466545201578981E-2</v>
      </c>
      <c r="AG98" s="44">
        <f t="shared" si="114"/>
        <v>-2.9280387705286071E-3</v>
      </c>
      <c r="AH98" s="44">
        <f t="shared" si="114"/>
        <v>-2.392676627514545E-2</v>
      </c>
      <c r="AI98" s="44">
        <f t="shared" si="114"/>
        <v>4.8020518718283611E-4</v>
      </c>
      <c r="AJ98" s="44">
        <f t="shared" si="114"/>
        <v>5.6865000192731774E-2</v>
      </c>
      <c r="AK98" s="44">
        <f t="shared" si="114"/>
        <v>3.2223362199673034E-2</v>
      </c>
      <c r="AL98" s="44">
        <f t="shared" si="114"/>
        <v>-2.2987558595818802E-2</v>
      </c>
      <c r="AM98" s="44">
        <f t="shared" si="114"/>
        <v>7.2341888702281087E-2</v>
      </c>
      <c r="AN98" s="44">
        <f t="shared" si="114"/>
        <v>1.2197331611025541E-2</v>
      </c>
      <c r="AO98" s="44">
        <f t="shared" si="114"/>
        <v>-5.4705210310848074E-3</v>
      </c>
      <c r="AP98" s="44">
        <f t="shared" si="114"/>
        <v>5.757658359442086E-2</v>
      </c>
      <c r="AQ98" s="44">
        <f t="shared" si="114"/>
        <v>-6.4707832237780538E-2</v>
      </c>
      <c r="AR98" s="44">
        <f t="shared" si="114"/>
        <v>9.1925264277190166E-2</v>
      </c>
      <c r="AS98" s="44">
        <f t="shared" si="114"/>
        <v>-5.4407895611585766E-2</v>
      </c>
      <c r="AT98" s="44">
        <f t="shared" si="114"/>
        <v>-5.9716232168990691E-2</v>
      </c>
      <c r="AU98" s="44">
        <f t="shared" si="114"/>
        <v>6.5513863098965563E-2</v>
      </c>
      <c r="AV98" s="44">
        <f t="shared" si="114"/>
        <v>0.10191757889255992</v>
      </c>
      <c r="AW98" s="44">
        <f t="shared" si="114"/>
        <v>6.4466836971152297E-2</v>
      </c>
      <c r="AX98" s="44">
        <f t="shared" si="114"/>
        <v>-1.3784198478471343E-2</v>
      </c>
      <c r="AY98" s="44">
        <f t="shared" si="114"/>
        <v>-5.0980441388490561E-2</v>
      </c>
      <c r="AZ98" s="44">
        <f t="shared" si="114"/>
        <v>-4.8395209871581191E-2</v>
      </c>
      <c r="BA98" s="44">
        <f t="shared" si="114"/>
        <v>-1</v>
      </c>
      <c r="BB98" s="44" t="e">
        <f t="shared" si="114"/>
        <v>#DIV/0!</v>
      </c>
      <c r="BC98" s="44" t="e">
        <f t="shared" si="114"/>
        <v>#DIV/0!</v>
      </c>
      <c r="BD98" s="44" t="e">
        <f t="shared" si="114"/>
        <v>#DIV/0!</v>
      </c>
      <c r="BE98" s="44" t="e">
        <f t="shared" si="114"/>
        <v>#DIV/0!</v>
      </c>
      <c r="BF98" s="52"/>
      <c r="BG98" s="52"/>
    </row>
    <row r="99" spans="1:59" s="53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8" t="s">
        <v>130</v>
      </c>
      <c r="Z99" s="56"/>
      <c r="AA99" s="56"/>
      <c r="AB99" s="44">
        <f t="shared" si="115"/>
        <v>1.7289463181539677E-2</v>
      </c>
      <c r="AC99" s="44">
        <f t="shared" si="114"/>
        <v>-9.2099916142218685E-4</v>
      </c>
      <c r="AD99" s="44">
        <f t="shared" si="114"/>
        <v>-2.0103667760494326E-2</v>
      </c>
      <c r="AE99" s="44">
        <f t="shared" si="114"/>
        <v>2.2924069639879363E-2</v>
      </c>
      <c r="AF99" s="44">
        <f t="shared" si="114"/>
        <v>4.1155741818290625E-3</v>
      </c>
      <c r="AG99" s="44">
        <f t="shared" si="114"/>
        <v>6.804861968831899E-3</v>
      </c>
      <c r="AH99" s="44">
        <f t="shared" si="114"/>
        <v>-4.0769298215028282E-2</v>
      </c>
      <c r="AI99" s="44">
        <f t="shared" si="114"/>
        <v>-9.3639910885712108E-2</v>
      </c>
      <c r="AJ99" s="44">
        <f t="shared" si="114"/>
        <v>2.6189057028676022E-3</v>
      </c>
      <c r="AK99" s="44">
        <f t="shared" si="114"/>
        <v>8.2909904932551015E-3</v>
      </c>
      <c r="AL99" s="44">
        <f t="shared" si="114"/>
        <v>-2.4274718611117851E-2</v>
      </c>
      <c r="AM99" s="44">
        <f t="shared" si="114"/>
        <v>-4.8595387962993897E-2</v>
      </c>
      <c r="AN99" s="44">
        <f t="shared" si="114"/>
        <v>-1.4212005277302708E-2</v>
      </c>
      <c r="AO99" s="44">
        <f t="shared" si="114"/>
        <v>-2.4981119847554689E-3</v>
      </c>
      <c r="AP99" s="44">
        <f t="shared" si="114"/>
        <v>2.054582987518816E-2</v>
      </c>
      <c r="AQ99" s="44">
        <f t="shared" si="114"/>
        <v>2.3746430821331987E-3</v>
      </c>
      <c r="AR99" s="44">
        <f t="shared" si="114"/>
        <v>-1.4534727745511344E-2</v>
      </c>
      <c r="AS99" s="44">
        <f t="shared" si="114"/>
        <v>-7.7430866037829449E-2</v>
      </c>
      <c r="AT99" s="44">
        <f t="shared" si="114"/>
        <v>-0.1150285632610335</v>
      </c>
      <c r="AU99" s="44">
        <f t="shared" si="114"/>
        <v>2.6886917954802803E-2</v>
      </c>
      <c r="AV99" s="44">
        <f t="shared" si="114"/>
        <v>-3.1218947013884613E-3</v>
      </c>
      <c r="AW99" s="44">
        <f t="shared" si="114"/>
        <v>4.2069709435681446E-3</v>
      </c>
      <c r="AX99" s="44">
        <f t="shared" si="114"/>
        <v>3.6992628495035929E-2</v>
      </c>
      <c r="AY99" s="44">
        <f t="shared" si="114"/>
        <v>-9.2944083474640893E-3</v>
      </c>
      <c r="AZ99" s="44">
        <f t="shared" si="114"/>
        <v>-2.710661320613228E-2</v>
      </c>
      <c r="BA99" s="44">
        <f t="shared" si="114"/>
        <v>-1</v>
      </c>
      <c r="BB99" s="44" t="e">
        <f t="shared" si="114"/>
        <v>#DIV/0!</v>
      </c>
      <c r="BC99" s="44" t="e">
        <f t="shared" si="114"/>
        <v>#DIV/0!</v>
      </c>
      <c r="BD99" s="44" t="e">
        <f t="shared" si="114"/>
        <v>#DIV/0!</v>
      </c>
      <c r="BE99" s="44" t="e">
        <f t="shared" si="114"/>
        <v>#DIV/0!</v>
      </c>
      <c r="BF99" s="52"/>
      <c r="BG99" s="52"/>
    </row>
    <row r="100" spans="1:59" s="53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8" t="s">
        <v>38</v>
      </c>
      <c r="Z100" s="56"/>
      <c r="AA100" s="56"/>
      <c r="AB100" s="44">
        <f t="shared" si="115"/>
        <v>7.8301062706216396E-3</v>
      </c>
      <c r="AC100" s="44">
        <f t="shared" si="114"/>
        <v>7.4645320757434686E-2</v>
      </c>
      <c r="AD100" s="44">
        <f t="shared" si="114"/>
        <v>-3.7691957304325618E-2</v>
      </c>
      <c r="AE100" s="44">
        <f t="shared" si="114"/>
        <v>0.14317891400653315</v>
      </c>
      <c r="AF100" s="44">
        <f t="shared" si="114"/>
        <v>1.8918499273860245E-2</v>
      </c>
      <c r="AG100" s="44">
        <f t="shared" si="114"/>
        <v>1.7501660468445701E-2</v>
      </c>
      <c r="AH100" s="44">
        <f t="shared" si="114"/>
        <v>5.2708084332420801E-2</v>
      </c>
      <c r="AI100" s="44">
        <f t="shared" si="114"/>
        <v>7.5333586715606859E-3</v>
      </c>
      <c r="AJ100" s="44">
        <f t="shared" si="114"/>
        <v>-2.601119420784892E-3</v>
      </c>
      <c r="AK100" s="44">
        <f t="shared" si="114"/>
        <v>4.745038002807811E-2</v>
      </c>
      <c r="AL100" s="44">
        <f t="shared" si="114"/>
        <v>-1.1710588065522942E-2</v>
      </c>
      <c r="AM100" s="44">
        <f t="shared" si="114"/>
        <v>8.0892644577741368E-3</v>
      </c>
      <c r="AN100" s="44">
        <f t="shared" si="114"/>
        <v>2.2786074004709445E-2</v>
      </c>
      <c r="AO100" s="44">
        <f t="shared" si="114"/>
        <v>-2.4465056834773957E-2</v>
      </c>
      <c r="AP100" s="44">
        <f t="shared" si="114"/>
        <v>-3.1561838343618254E-2</v>
      </c>
      <c r="AQ100" s="44">
        <f t="shared" si="114"/>
        <v>-5.6700197186684953E-2</v>
      </c>
      <c r="AR100" s="44">
        <f t="shared" si="114"/>
        <v>1.907773738239249E-2</v>
      </c>
      <c r="AS100" s="44">
        <f t="shared" si="114"/>
        <v>4.3595023190851068E-2</v>
      </c>
      <c r="AT100" s="44">
        <f t="shared" si="114"/>
        <v>-0.11959363324043459</v>
      </c>
      <c r="AU100" s="44">
        <f t="shared" si="114"/>
        <v>1.6217007865008348E-2</v>
      </c>
      <c r="AV100" s="44">
        <f t="shared" si="114"/>
        <v>-2.0696557829010809E-2</v>
      </c>
      <c r="AW100" s="44">
        <f t="shared" si="114"/>
        <v>6.2496386186250641E-2</v>
      </c>
      <c r="AX100" s="44">
        <f t="shared" si="114"/>
        <v>-1.978339239298077E-2</v>
      </c>
      <c r="AY100" s="44">
        <f t="shared" si="114"/>
        <v>3.7005898836262041E-4</v>
      </c>
      <c r="AZ100" s="44">
        <f t="shared" si="114"/>
        <v>2.7491286593037678E-3</v>
      </c>
      <c r="BA100" s="44">
        <f t="shared" si="114"/>
        <v>-1</v>
      </c>
      <c r="BB100" s="44" t="e">
        <f t="shared" si="114"/>
        <v>#DIV/0!</v>
      </c>
      <c r="BC100" s="44" t="e">
        <f t="shared" si="114"/>
        <v>#DIV/0!</v>
      </c>
      <c r="BD100" s="44" t="e">
        <f t="shared" si="114"/>
        <v>#DIV/0!</v>
      </c>
      <c r="BE100" s="44" t="e">
        <f t="shared" si="114"/>
        <v>#DIV/0!</v>
      </c>
      <c r="BF100" s="52"/>
      <c r="BG100" s="52"/>
    </row>
    <row r="101" spans="1:59" s="53" customFormat="1" ht="1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9" t="s">
        <v>157</v>
      </c>
      <c r="Z101" s="57"/>
      <c r="AA101" s="57"/>
      <c r="AB101" s="45">
        <f t="shared" si="115"/>
        <v>-8.9966415884046302E-3</v>
      </c>
      <c r="AC101" s="45">
        <f t="shared" si="114"/>
        <v>-2.0595596634539803E-2</v>
      </c>
      <c r="AD101" s="45">
        <f t="shared" si="114"/>
        <v>1.6669097668331689E-2</v>
      </c>
      <c r="AE101" s="45">
        <f t="shared" si="114"/>
        <v>-0.15156930262272017</v>
      </c>
      <c r="AF101" s="45">
        <f t="shared" si="114"/>
        <v>0.2885663479917393</v>
      </c>
      <c r="AG101" s="45">
        <f t="shared" si="114"/>
        <v>7.2176634484449886E-2</v>
      </c>
      <c r="AH101" s="45">
        <f t="shared" si="114"/>
        <v>8.8683200107887883E-2</v>
      </c>
      <c r="AI101" s="45">
        <f t="shared" si="114"/>
        <v>-3.8190155284822724E-2</v>
      </c>
      <c r="AJ101" s="45">
        <f t="shared" si="114"/>
        <v>2.3082880795133764E-2</v>
      </c>
      <c r="AK101" s="45">
        <f t="shared" si="114"/>
        <v>-1.3387089841105926E-3</v>
      </c>
      <c r="AL101" s="45">
        <f t="shared" si="114"/>
        <v>-2.0671902013872256E-2</v>
      </c>
      <c r="AM101" s="45">
        <f t="shared" si="114"/>
        <v>-7.9203747040815786E-3</v>
      </c>
      <c r="AN101" s="45">
        <f t="shared" si="114"/>
        <v>-2.3378789087064367E-2</v>
      </c>
      <c r="AO101" s="45">
        <f t="shared" si="114"/>
        <v>-4.9964055997594681E-2</v>
      </c>
      <c r="AP101" s="45">
        <f t="shared" si="114"/>
        <v>3.4022261125541187E-2</v>
      </c>
      <c r="AQ101" s="45">
        <f t="shared" si="114"/>
        <v>8.3297592292663758E-4</v>
      </c>
      <c r="AR101" s="45">
        <f t="shared" si="114"/>
        <v>0.11603659412258649</v>
      </c>
      <c r="AS101" s="45">
        <f t="shared" si="114"/>
        <v>-9.4772523822034049E-2</v>
      </c>
      <c r="AT101" s="45">
        <f t="shared" si="114"/>
        <v>-9.6123365386109105E-2</v>
      </c>
      <c r="AU101" s="45">
        <f t="shared" si="114"/>
        <v>-3.0108547307950873E-2</v>
      </c>
      <c r="AV101" s="45">
        <f t="shared" si="114"/>
        <v>-2.3970131834866293E-2</v>
      </c>
      <c r="AW101" s="45">
        <f t="shared" si="114"/>
        <v>7.627297327896887E-2</v>
      </c>
      <c r="AX101" s="45">
        <f t="shared" si="114"/>
        <v>3.8059656099262984E-3</v>
      </c>
      <c r="AY101" s="45">
        <f t="shared" si="114"/>
        <v>-1.7569416044265207E-2</v>
      </c>
      <c r="AZ101" s="45">
        <f t="shared" si="114"/>
        <v>-3.074367493010044E-4</v>
      </c>
      <c r="BA101" s="45" t="e">
        <f t="shared" si="114"/>
        <v>#REF!</v>
      </c>
      <c r="BB101" s="45" t="e">
        <f t="shared" si="114"/>
        <v>#REF!</v>
      </c>
      <c r="BC101" s="45" t="e">
        <f t="shared" si="114"/>
        <v>#REF!</v>
      </c>
      <c r="BD101" s="45" t="e">
        <f t="shared" si="114"/>
        <v>#REF!</v>
      </c>
      <c r="BE101" s="45" t="e">
        <f t="shared" si="114"/>
        <v>#REF!</v>
      </c>
      <c r="BF101" s="54"/>
      <c r="BG101" s="54"/>
    </row>
    <row r="102" spans="1:59" s="53" customFormat="1" ht="15" thickTop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0" t="s">
        <v>36</v>
      </c>
      <c r="Z102" s="58"/>
      <c r="AA102" s="58"/>
      <c r="AB102" s="46">
        <f t="shared" si="115"/>
        <v>7.3362903442228955E-3</v>
      </c>
      <c r="AC102" s="46">
        <f t="shared" si="114"/>
        <v>8.7117722736338443E-3</v>
      </c>
      <c r="AD102" s="46">
        <f t="shared" si="114"/>
        <v>-5.8778813113196104E-3</v>
      </c>
      <c r="AE102" s="46">
        <f t="shared" si="114"/>
        <v>5.2428749821816334E-2</v>
      </c>
      <c r="AF102" s="46">
        <f t="shared" si="114"/>
        <v>1.1031731045367588E-2</v>
      </c>
      <c r="AG102" s="46">
        <f t="shared" si="114"/>
        <v>1.0277833057261265E-2</v>
      </c>
      <c r="AH102" s="46">
        <f t="shared" si="114"/>
        <v>-1.7581046776061759E-3</v>
      </c>
      <c r="AI102" s="46">
        <f t="shared" si="114"/>
        <v>-2.7771647165151125E-2</v>
      </c>
      <c r="AJ102" s="46">
        <f t="shared" si="114"/>
        <v>2.8585332799667018E-2</v>
      </c>
      <c r="AK102" s="46">
        <f t="shared" si="114"/>
        <v>1.6930919839450276E-2</v>
      </c>
      <c r="AL102" s="46">
        <f t="shared" si="114"/>
        <v>-1.3272748105924492E-2</v>
      </c>
      <c r="AM102" s="46">
        <f t="shared" si="114"/>
        <v>2.9437734019049033E-2</v>
      </c>
      <c r="AN102" s="46">
        <f t="shared" si="114"/>
        <v>3.9157133588896276E-3</v>
      </c>
      <c r="AO102" s="46">
        <f t="shared" si="114"/>
        <v>-7.9535581650802545E-4</v>
      </c>
      <c r="AP102" s="46">
        <f t="shared" si="114"/>
        <v>5.7799776140556869E-3</v>
      </c>
      <c r="AQ102" s="46">
        <f t="shared" si="114"/>
        <v>-1.5897237707734435E-2</v>
      </c>
      <c r="AR102" s="46">
        <f t="shared" si="114"/>
        <v>2.6938747715187672E-2</v>
      </c>
      <c r="AS102" s="46">
        <f t="shared" si="114"/>
        <v>-6.3872901760521406E-2</v>
      </c>
      <c r="AT102" s="46">
        <f t="shared" si="114"/>
        <v>-5.8951690776610111E-2</v>
      </c>
      <c r="AU102" s="46">
        <f t="shared" si="114"/>
        <v>4.3305191096015605E-2</v>
      </c>
      <c r="AV102" s="46">
        <f t="shared" si="114"/>
        <v>4.0270242213539476E-2</v>
      </c>
      <c r="AW102" s="46">
        <f t="shared" si="114"/>
        <v>2.7258797131152201E-2</v>
      </c>
      <c r="AX102" s="46">
        <f t="shared" si="114"/>
        <v>1.1854015407576135E-2</v>
      </c>
      <c r="AY102" s="46">
        <f t="shared" si="114"/>
        <v>-3.4444420957580935E-2</v>
      </c>
      <c r="AZ102" s="46">
        <f t="shared" ref="AZ102:BE102" si="116">AZ54/AY54-1</f>
        <v>-3.3992147744179912E-2</v>
      </c>
      <c r="BA102" s="46">
        <f t="shared" si="116"/>
        <v>-1</v>
      </c>
      <c r="BB102" s="46" t="e">
        <f t="shared" si="116"/>
        <v>#DIV/0!</v>
      </c>
      <c r="BC102" s="46" t="e">
        <f t="shared" si="116"/>
        <v>#DIV/0!</v>
      </c>
      <c r="BD102" s="46" t="e">
        <f t="shared" si="116"/>
        <v>#DIV/0!</v>
      </c>
      <c r="BE102" s="46" t="e">
        <f t="shared" si="116"/>
        <v>#DIV/0!</v>
      </c>
      <c r="BF102" s="55"/>
      <c r="BG102" s="55"/>
    </row>
  </sheetData>
  <phoneticPr fontId="9"/>
  <pageMargins left="0.19685039370078741" right="0.19685039370078741" top="0.2" bottom="0.27559055118110237" header="0.51181102362204722" footer="0.27559055118110237"/>
  <pageSetup paperSize="9" scale="4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K34" sqref="K34"/>
    </sheetView>
  </sheetViews>
  <sheetFormatPr defaultRowHeight="15.75"/>
  <cols>
    <col min="1" max="1" width="1.625" style="146" customWidth="1"/>
    <col min="2" max="2" width="25.75" style="146" bestFit="1" customWidth="1"/>
    <col min="3" max="4" width="14.125" style="146" bestFit="1" customWidth="1"/>
    <col min="5" max="5" width="14.125" style="152" customWidth="1"/>
    <col min="6" max="6" width="15.25" style="146" customWidth="1"/>
    <col min="7" max="16384" width="9" style="146"/>
  </cols>
  <sheetData>
    <row r="1" spans="1:9" s="271" customFormat="1" ht="30" customHeight="1">
      <c r="A1" s="281" t="s">
        <v>132</v>
      </c>
    </row>
    <row r="2" spans="1:9" ht="12.75">
      <c r="C2" s="31"/>
      <c r="E2" s="146"/>
    </row>
    <row r="3" spans="1:9" ht="13.5" thickBot="1">
      <c r="D3" s="282" t="s">
        <v>187</v>
      </c>
      <c r="E3" s="146"/>
    </row>
    <row r="4" spans="1:9" ht="24">
      <c r="B4" s="211"/>
      <c r="C4" s="212" t="s">
        <v>185</v>
      </c>
      <c r="D4" s="213" t="s">
        <v>180</v>
      </c>
      <c r="E4" s="214" t="s">
        <v>184</v>
      </c>
      <c r="F4" s="215" t="s">
        <v>181</v>
      </c>
      <c r="H4" s="32"/>
      <c r="I4" s="147"/>
    </row>
    <row r="5" spans="1:9" ht="12.75">
      <c r="B5" s="33" t="s">
        <v>50</v>
      </c>
      <c r="C5" s="204">
        <f>'2) CO2-Sector'!$AA$6</f>
        <v>334536.01790551911</v>
      </c>
      <c r="D5" s="205">
        <f>'3) Allocated_CO2-Sector'!$AA$6</f>
        <v>91103.403831120784</v>
      </c>
      <c r="E5" s="240">
        <f>C5/C$13</f>
        <v>0.28939189828454831</v>
      </c>
      <c r="F5" s="241">
        <f t="shared" ref="E5:F12" si="0">D5/D$13</f>
        <v>7.8809412331552933E-2</v>
      </c>
      <c r="H5" s="32"/>
      <c r="I5" s="148"/>
    </row>
    <row r="6" spans="1:9" ht="12.75">
      <c r="B6" s="33" t="s">
        <v>0</v>
      </c>
      <c r="C6" s="204">
        <f>'2) CO2-Sector'!$AA$12</f>
        <v>393930.60643059947</v>
      </c>
      <c r="D6" s="205">
        <f>'3) Allocated_CO2-Sector'!$AA$7</f>
        <v>501893.03905101283</v>
      </c>
      <c r="E6" s="240">
        <f t="shared" si="0"/>
        <v>0.34077145624280986</v>
      </c>
      <c r="F6" s="241">
        <f t="shared" si="0"/>
        <v>0.43416484782751796</v>
      </c>
      <c r="H6" s="32"/>
      <c r="I6" s="147"/>
    </row>
    <row r="7" spans="1:9" ht="12.75">
      <c r="B7" s="33" t="s">
        <v>39</v>
      </c>
      <c r="C7" s="204">
        <f>'2) CO2-Sector'!$AA$26</f>
        <v>199825.62056360435</v>
      </c>
      <c r="D7" s="205">
        <f>'3) Allocated_CO2-Sector'!$AA$21</f>
        <v>206236.76764068473</v>
      </c>
      <c r="E7" s="240">
        <f t="shared" si="0"/>
        <v>0.17286005860547218</v>
      </c>
      <c r="F7" s="241">
        <f t="shared" si="0"/>
        <v>0.17840605043748389</v>
      </c>
      <c r="H7" s="148"/>
      <c r="I7" s="147"/>
    </row>
    <row r="8" spans="1:9" ht="12.75">
      <c r="B8" s="33" t="s">
        <v>46</v>
      </c>
      <c r="C8" s="204">
        <f>'2) CO2-Sector'!$AA$33</f>
        <v>80185.5174187886</v>
      </c>
      <c r="D8" s="205">
        <f>'3) Allocated_CO2-Sector'!$AA$28</f>
        <v>136997.6824407239</v>
      </c>
      <c r="E8" s="240">
        <f t="shared" si="0"/>
        <v>6.9364845214680587E-2</v>
      </c>
      <c r="F8" s="241">
        <f t="shared" si="0"/>
        <v>0.11851046601894387</v>
      </c>
    </row>
    <row r="9" spans="1:9" ht="12.75">
      <c r="B9" s="33" t="s">
        <v>20</v>
      </c>
      <c r="C9" s="204">
        <f>'2) CO2-Sector'!$AA$32</f>
        <v>58366.144410396344</v>
      </c>
      <c r="D9" s="205">
        <f>'3) Allocated_CO2-Sector'!$AA$27</f>
        <v>130613.01376536564</v>
      </c>
      <c r="E9" s="240">
        <f t="shared" si="0"/>
        <v>5.0489897716320058E-2</v>
      </c>
      <c r="F9" s="241">
        <f t="shared" si="0"/>
        <v>0.11298737944833237</v>
      </c>
    </row>
    <row r="10" spans="1:9" ht="12.75">
      <c r="B10" s="33" t="s">
        <v>150</v>
      </c>
      <c r="C10" s="204">
        <f>'2) CO2-Sector'!$AA$35</f>
        <v>63986.92581356984</v>
      </c>
      <c r="D10" s="205">
        <f>'3) Allocated_CO2-Sector'!$AA$30</f>
        <v>63986.92581356984</v>
      </c>
      <c r="E10" s="240">
        <f t="shared" si="0"/>
        <v>5.5352180140469248E-2</v>
      </c>
      <c r="F10" s="241">
        <f t="shared" si="0"/>
        <v>5.5352180140469248E-2</v>
      </c>
    </row>
    <row r="11" spans="1:9" ht="12.75">
      <c r="B11" s="33" t="s">
        <v>21</v>
      </c>
      <c r="C11" s="204">
        <f>'2) CO2-Sector'!$AA$36</f>
        <v>23975.835290705367</v>
      </c>
      <c r="D11" s="205">
        <f>'3) Allocated_CO2-Sector'!$AA$31</f>
        <v>23975.835290705367</v>
      </c>
      <c r="E11" s="240">
        <f t="shared" si="0"/>
        <v>2.0740404967977057E-2</v>
      </c>
      <c r="F11" s="241">
        <f t="shared" si="0"/>
        <v>2.0740404967977057E-2</v>
      </c>
    </row>
    <row r="12" spans="1:9" ht="13.5" thickBot="1">
      <c r="B12" s="34" t="s">
        <v>22</v>
      </c>
      <c r="C12" s="206">
        <f>'2) CO2-Sector'!$AA$38</f>
        <v>1189.8195894962346</v>
      </c>
      <c r="D12" s="207">
        <f>'3) Allocated_CO2-Sector'!$AA$33</f>
        <v>1189.8195894962346</v>
      </c>
      <c r="E12" s="560">
        <f t="shared" si="0"/>
        <v>1.0292588277227076E-3</v>
      </c>
      <c r="F12" s="561">
        <f t="shared" si="0"/>
        <v>1.0292588277227076E-3</v>
      </c>
      <c r="H12" s="147"/>
      <c r="I12" s="147"/>
    </row>
    <row r="13" spans="1:9" ht="13.5" thickBot="1">
      <c r="B13" s="35" t="s">
        <v>23</v>
      </c>
      <c r="C13" s="149">
        <f>SUM(C5:C12)</f>
        <v>1155996.4874226793</v>
      </c>
      <c r="D13" s="150">
        <f>SUM(D5:D12)</f>
        <v>1155996.4874226793</v>
      </c>
      <c r="E13" s="151"/>
      <c r="F13" s="151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K32" sqref="J32:K32"/>
    </sheetView>
  </sheetViews>
  <sheetFormatPr defaultRowHeight="15.75"/>
  <cols>
    <col min="1" max="1" width="1.625" style="146" customWidth="1"/>
    <col min="2" max="2" width="25.75" style="146" bestFit="1" customWidth="1"/>
    <col min="3" max="4" width="14.125" style="146" bestFit="1" customWidth="1"/>
    <col min="5" max="5" width="14.125" style="152" customWidth="1"/>
    <col min="6" max="6" width="15.25" style="146" customWidth="1"/>
    <col min="7" max="16384" width="9" style="146"/>
  </cols>
  <sheetData>
    <row r="1" spans="1:9" s="271" customFormat="1" ht="30" customHeight="1">
      <c r="A1" s="281" t="s">
        <v>131</v>
      </c>
    </row>
    <row r="2" spans="1:9" ht="12.75">
      <c r="C2" s="31"/>
      <c r="E2" s="146"/>
    </row>
    <row r="3" spans="1:9" ht="13.5" thickBot="1">
      <c r="D3" s="282" t="s">
        <v>187</v>
      </c>
      <c r="E3" s="146"/>
    </row>
    <row r="4" spans="1:9" ht="24">
      <c r="B4" s="211"/>
      <c r="C4" s="212" t="s">
        <v>182</v>
      </c>
      <c r="D4" s="213" t="s">
        <v>180</v>
      </c>
      <c r="E4" s="214" t="s">
        <v>184</v>
      </c>
      <c r="F4" s="215" t="s">
        <v>181</v>
      </c>
      <c r="H4" s="32"/>
      <c r="I4" s="147"/>
    </row>
    <row r="5" spans="1:9" ht="12.75">
      <c r="B5" s="33" t="s">
        <v>50</v>
      </c>
      <c r="C5" s="204">
        <f>'2) CO2-Sector'!$AP$6</f>
        <v>418468.59248854662</v>
      </c>
      <c r="D5" s="205">
        <f>'3) Allocated_CO2-Sector'!$AP$6</f>
        <v>103660.58877358455</v>
      </c>
      <c r="E5" s="240">
        <f t="shared" ref="E5:F12" si="0">C5/C$13</f>
        <v>0.32043429565211312</v>
      </c>
      <c r="F5" s="241">
        <f t="shared" si="0"/>
        <v>7.9376106945125216E-2</v>
      </c>
      <c r="H5" s="32"/>
      <c r="I5" s="148"/>
    </row>
    <row r="6" spans="1:9" ht="12.75">
      <c r="B6" s="33" t="s">
        <v>0</v>
      </c>
      <c r="C6" s="204">
        <f>'2) CO2-Sector'!$AP$12</f>
        <v>389602.76510177675</v>
      </c>
      <c r="D6" s="205">
        <f>'3) Allocated_CO2-Sector'!$AP$7</f>
        <v>456904.62841954944</v>
      </c>
      <c r="E6" s="240">
        <f t="shared" si="0"/>
        <v>0.29833084217167483</v>
      </c>
      <c r="F6" s="241">
        <f t="shared" si="0"/>
        <v>0.34986595270424242</v>
      </c>
      <c r="H6" s="32"/>
      <c r="I6" s="147"/>
    </row>
    <row r="7" spans="1:9" ht="12.75">
      <c r="B7" s="33" t="s">
        <v>39</v>
      </c>
      <c r="C7" s="204">
        <f>'2) CO2-Sector'!$AP$26</f>
        <v>232272.79150001751</v>
      </c>
      <c r="D7" s="205">
        <f>'3) Allocated_CO2-Sector'!$AP$21</f>
        <v>239694.57441870784</v>
      </c>
      <c r="E7" s="240">
        <f t="shared" si="0"/>
        <v>0.17785843353463934</v>
      </c>
      <c r="F7" s="241">
        <f t="shared" si="0"/>
        <v>0.18354152140484425</v>
      </c>
      <c r="H7" s="148"/>
      <c r="I7" s="147"/>
    </row>
    <row r="8" spans="1:9" ht="12.75">
      <c r="B8" s="33" t="s">
        <v>46</v>
      </c>
      <c r="C8" s="204">
        <f>'2) CO2-Sector'!$AP$33</f>
        <v>109061.25782915347</v>
      </c>
      <c r="D8" s="205">
        <f>'3) Allocated_CO2-Sector'!$AP$28</f>
        <v>238861.05376565916</v>
      </c>
      <c r="E8" s="240">
        <f t="shared" si="0"/>
        <v>8.351156565322114E-2</v>
      </c>
      <c r="F8" s="241">
        <f t="shared" si="0"/>
        <v>0.18290326895731213</v>
      </c>
    </row>
    <row r="9" spans="1:9" ht="12.75">
      <c r="B9" s="33" t="s">
        <v>20</v>
      </c>
      <c r="C9" s="204">
        <f>'2) CO2-Sector'!$AP$32</f>
        <v>69613.779997560297</v>
      </c>
      <c r="D9" s="205">
        <f>'3) Allocated_CO2-Sector'!$AP$27</f>
        <v>179898.34153955377</v>
      </c>
      <c r="E9" s="240">
        <f t="shared" si="0"/>
        <v>5.3305416371982377E-2</v>
      </c>
      <c r="F9" s="241">
        <f t="shared" si="0"/>
        <v>0.13775370337210652</v>
      </c>
    </row>
    <row r="10" spans="1:9" ht="12.75">
      <c r="B10" s="33" t="s">
        <v>151</v>
      </c>
      <c r="C10" s="204">
        <f>'2) CO2-Sector'!$AP$35</f>
        <v>53958.063368970405</v>
      </c>
      <c r="D10" s="205">
        <f>'3) Allocated_CO2-Sector'!$AP$30</f>
        <v>53958.063368970405</v>
      </c>
      <c r="E10" s="240">
        <f t="shared" si="0"/>
        <v>4.1317351745725914E-2</v>
      </c>
      <c r="F10" s="241">
        <f t="shared" si="0"/>
        <v>4.13173517457259E-2</v>
      </c>
    </row>
    <row r="11" spans="1:9" ht="12.75">
      <c r="B11" s="33" t="s">
        <v>21</v>
      </c>
      <c r="C11" s="204">
        <f>'2) CO2-Sector'!$AP$36</f>
        <v>31592.319407167539</v>
      </c>
      <c r="D11" s="205">
        <f>'3) Allocated_CO2-Sector'!$AP$31</f>
        <v>31592.319407167539</v>
      </c>
      <c r="E11" s="240">
        <f t="shared" si="0"/>
        <v>2.4191212432577925E-2</v>
      </c>
      <c r="F11" s="241">
        <f t="shared" si="0"/>
        <v>2.4191212432577918E-2</v>
      </c>
    </row>
    <row r="12" spans="1:9" ht="13.5" thickBot="1">
      <c r="B12" s="34" t="s">
        <v>22</v>
      </c>
      <c r="C12" s="204">
        <f>'2) CO2-Sector'!$AP$38</f>
        <v>1372.391472121446</v>
      </c>
      <c r="D12" s="205">
        <f>'3) Allocated_CO2-Sector'!$AP$33</f>
        <v>1372.391472121446</v>
      </c>
      <c r="E12" s="560">
        <f>C12/C$13</f>
        <v>1.0508824380655003E-3</v>
      </c>
      <c r="F12" s="561">
        <f t="shared" si="0"/>
        <v>1.0508824380655001E-3</v>
      </c>
      <c r="H12" s="147"/>
      <c r="I12" s="147"/>
    </row>
    <row r="13" spans="1:9" ht="13.5" thickBot="1">
      <c r="B13" s="35" t="s">
        <v>23</v>
      </c>
      <c r="C13" s="149">
        <f>SUM(C5:C12)</f>
        <v>1305941.9611653138</v>
      </c>
      <c r="D13" s="150">
        <f>SUM(D5:D12)</f>
        <v>1305941.9611653143</v>
      </c>
      <c r="E13" s="151"/>
      <c r="F13" s="151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H35" sqref="H35"/>
    </sheetView>
  </sheetViews>
  <sheetFormatPr defaultRowHeight="15.75"/>
  <cols>
    <col min="1" max="1" width="1.625" style="146" customWidth="1"/>
    <col min="2" max="2" width="25.75" style="146" bestFit="1" customWidth="1"/>
    <col min="3" max="4" width="14.125" style="146" bestFit="1" customWidth="1"/>
    <col min="5" max="5" width="14.125" style="152" customWidth="1"/>
    <col min="6" max="6" width="15.25" style="146" customWidth="1"/>
    <col min="7" max="16384" width="9" style="146"/>
  </cols>
  <sheetData>
    <row r="1" spans="1:9" s="271" customFormat="1" ht="30" customHeight="1">
      <c r="A1" s="281" t="s">
        <v>292</v>
      </c>
    </row>
    <row r="2" spans="1:9" ht="12.75">
      <c r="E2" s="146"/>
    </row>
    <row r="3" spans="1:9" ht="13.5" thickBot="1">
      <c r="D3" s="282" t="s">
        <v>187</v>
      </c>
      <c r="E3" s="146"/>
    </row>
    <row r="4" spans="1:9" ht="24">
      <c r="B4" s="211"/>
      <c r="C4" s="212" t="s">
        <v>182</v>
      </c>
      <c r="D4" s="213" t="s">
        <v>180</v>
      </c>
      <c r="E4" s="214" t="s">
        <v>184</v>
      </c>
      <c r="F4" s="215" t="s">
        <v>181</v>
      </c>
      <c r="H4" s="32"/>
      <c r="I4" s="147"/>
    </row>
    <row r="5" spans="1:9" ht="12.75">
      <c r="B5" s="33" t="s">
        <v>50</v>
      </c>
      <c r="C5" s="204">
        <f>'2) CO2-Sector'!$AX$6</f>
        <v>536840.2278610596</v>
      </c>
      <c r="D5" s="205">
        <f>'3) Allocated_CO2-Sector'!$AX$6</f>
        <v>98870.621530180215</v>
      </c>
      <c r="E5" s="240">
        <f t="shared" ref="E5:F12" si="0">C5/C$13</f>
        <v>0.40929286719762853</v>
      </c>
      <c r="F5" s="241">
        <f t="shared" si="0"/>
        <v>7.5380044317715278E-2</v>
      </c>
      <c r="H5" s="32"/>
      <c r="I5" s="148"/>
    </row>
    <row r="6" spans="1:9" ht="12.75">
      <c r="B6" s="33" t="s">
        <v>0</v>
      </c>
      <c r="C6" s="204">
        <f>'2) CO2-Sector'!$AX$12</f>
        <v>355657.07539470191</v>
      </c>
      <c r="D6" s="205">
        <f>'3) Allocated_CO2-Sector'!$AX$7</f>
        <v>431852.79545867024</v>
      </c>
      <c r="E6" s="240">
        <f t="shared" si="0"/>
        <v>0.27115684811365387</v>
      </c>
      <c r="F6" s="241">
        <f t="shared" si="0"/>
        <v>0.32924929930239166</v>
      </c>
      <c r="H6" s="32"/>
      <c r="I6" s="147"/>
    </row>
    <row r="7" spans="1:9" ht="12.75">
      <c r="B7" s="33" t="s">
        <v>39</v>
      </c>
      <c r="C7" s="204">
        <f>'2) CO2-Sector'!$AX$26</f>
        <v>215536.59734613009</v>
      </c>
      <c r="D7" s="205">
        <f>'3) Allocated_CO2-Sector'!$AX$21</f>
        <v>224661.96319613382</v>
      </c>
      <c r="E7" s="240">
        <f t="shared" si="0"/>
        <v>0.16432746157139713</v>
      </c>
      <c r="F7" s="241">
        <f t="shared" si="0"/>
        <v>0.17128474040248726</v>
      </c>
      <c r="H7" s="148"/>
      <c r="I7" s="147"/>
    </row>
    <row r="8" spans="1:9" ht="12.75">
      <c r="B8" s="33" t="s">
        <v>46</v>
      </c>
      <c r="C8" s="204">
        <f>'2) CO2-Sector'!$AX$33</f>
        <v>69341.832840129675</v>
      </c>
      <c r="D8" s="205">
        <f>'3) Allocated_CO2-Sector'!$AX$28</f>
        <v>278304.65439931466</v>
      </c>
      <c r="E8" s="240">
        <f t="shared" si="0"/>
        <v>5.2866972531016639E-2</v>
      </c>
      <c r="F8" s="241">
        <f t="shared" si="0"/>
        <v>0.21218251547091832</v>
      </c>
      <c r="H8" s="147"/>
      <c r="I8" s="147"/>
    </row>
    <row r="9" spans="1:9" ht="12.75">
      <c r="B9" s="33" t="s">
        <v>20</v>
      </c>
      <c r="C9" s="204">
        <f>'2) CO2-Sector'!$AX$32</f>
        <v>57660.046184631268</v>
      </c>
      <c r="D9" s="205">
        <f>'3) Allocated_CO2-Sector'!$AX$27</f>
        <v>201345.74504235361</v>
      </c>
      <c r="E9" s="240">
        <f t="shared" si="0"/>
        <v>4.3960650489410273E-2</v>
      </c>
      <c r="F9" s="241">
        <f t="shared" si="0"/>
        <v>0.15350820040959393</v>
      </c>
      <c r="H9" s="147"/>
      <c r="I9" s="147"/>
    </row>
    <row r="10" spans="1:9" ht="12.75">
      <c r="B10" s="33" t="s">
        <v>150</v>
      </c>
      <c r="C10" s="204">
        <f>'2) CO2-Sector'!$AX$35</f>
        <v>46389.479961966397</v>
      </c>
      <c r="D10" s="205">
        <f>'3) Allocated_CO2-Sector'!$AX$30</f>
        <v>46389.479961966397</v>
      </c>
      <c r="E10" s="240">
        <f t="shared" si="0"/>
        <v>3.5367847407952048E-2</v>
      </c>
      <c r="F10" s="241">
        <f t="shared" si="0"/>
        <v>3.5367847407952048E-2</v>
      </c>
      <c r="H10" s="148"/>
      <c r="I10" s="148"/>
    </row>
    <row r="11" spans="1:9" ht="12.75">
      <c r="B11" s="33" t="s">
        <v>21</v>
      </c>
      <c r="C11" s="204">
        <f>'2) CO2-Sector'!$AX$36</f>
        <v>28920.580199886099</v>
      </c>
      <c r="D11" s="205">
        <f>'3) Allocated_CO2-Sector'!$AX$31</f>
        <v>28920.580199886099</v>
      </c>
      <c r="E11" s="240">
        <f t="shared" si="0"/>
        <v>2.20493669749613E-2</v>
      </c>
      <c r="F11" s="241">
        <f t="shared" si="0"/>
        <v>2.20493669749613E-2</v>
      </c>
      <c r="H11" s="147"/>
      <c r="I11" s="147"/>
    </row>
    <row r="12" spans="1:9" ht="13.5" thickBot="1">
      <c r="B12" s="34" t="s">
        <v>22</v>
      </c>
      <c r="C12" s="204">
        <f>'2) CO2-Sector'!$AX$38</f>
        <v>1282.7540267992449</v>
      </c>
      <c r="D12" s="205">
        <f>'3) Allocated_CO2-Sector'!$AX$33</f>
        <v>1282.7540267992449</v>
      </c>
      <c r="E12" s="560">
        <f t="shared" si="0"/>
        <v>9.7798571398015322E-4</v>
      </c>
      <c r="F12" s="561">
        <f t="shared" si="0"/>
        <v>9.7798571398015322E-4</v>
      </c>
      <c r="H12" s="147"/>
      <c r="I12" s="147"/>
    </row>
    <row r="13" spans="1:9" ht="13.5" thickBot="1">
      <c r="B13" s="35" t="s">
        <v>23</v>
      </c>
      <c r="C13" s="149">
        <f>SUM(C5:C12)</f>
        <v>1311628.5938153043</v>
      </c>
      <c r="D13" s="150">
        <f>SUM(D5:D12)</f>
        <v>1311628.5938153043</v>
      </c>
      <c r="E13" s="151"/>
      <c r="F13" s="151"/>
    </row>
    <row r="14" spans="1:9" ht="12.75">
      <c r="B14" s="161"/>
      <c r="C14" s="162"/>
      <c r="D14" s="162"/>
      <c r="E14" s="151"/>
      <c r="F14" s="151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L26" sqref="L26"/>
    </sheetView>
  </sheetViews>
  <sheetFormatPr defaultRowHeight="15.75"/>
  <cols>
    <col min="1" max="1" width="1.625" style="146" customWidth="1"/>
    <col min="2" max="2" width="25.75" style="146" bestFit="1" customWidth="1"/>
    <col min="3" max="4" width="14.125" style="146" bestFit="1" customWidth="1"/>
    <col min="5" max="5" width="14.125" style="152" customWidth="1"/>
    <col min="6" max="6" width="15.25" style="146" customWidth="1"/>
    <col min="7" max="16384" width="9" style="146"/>
  </cols>
  <sheetData>
    <row r="1" spans="1:9" s="271" customFormat="1" ht="30" customHeight="1">
      <c r="A1" s="281" t="s">
        <v>275</v>
      </c>
    </row>
    <row r="2" spans="1:9" ht="12.75">
      <c r="E2" s="146"/>
    </row>
    <row r="3" spans="1:9" ht="13.5" thickBot="1">
      <c r="D3" s="282" t="s">
        <v>187</v>
      </c>
      <c r="E3" s="146"/>
    </row>
    <row r="4" spans="1:9" ht="24">
      <c r="B4" s="211"/>
      <c r="C4" s="212" t="s">
        <v>182</v>
      </c>
      <c r="D4" s="213" t="s">
        <v>180</v>
      </c>
      <c r="E4" s="214" t="s">
        <v>184</v>
      </c>
      <c r="F4" s="215" t="s">
        <v>181</v>
      </c>
      <c r="H4" s="32"/>
      <c r="I4" s="147"/>
    </row>
    <row r="5" spans="1:9" ht="12.75">
      <c r="B5" s="33" t="s">
        <v>50</v>
      </c>
      <c r="C5" s="204">
        <f>'2) CO2-Sector'!$AZ$6</f>
        <v>479628.12600336422</v>
      </c>
      <c r="D5" s="205">
        <f>'3) Allocated_CO2-Sector'!$AZ$6</f>
        <v>88205.513345604253</v>
      </c>
      <c r="E5" s="240">
        <f t="shared" ref="E5:F12" si="0">C5/C$13</f>
        <v>0.39204492177460187</v>
      </c>
      <c r="F5" s="241">
        <f t="shared" si="0"/>
        <v>7.209861495783812E-2</v>
      </c>
      <c r="H5" s="32"/>
      <c r="I5" s="148"/>
    </row>
    <row r="6" spans="1:9" ht="12.75">
      <c r="B6" s="33" t="s">
        <v>0</v>
      </c>
      <c r="C6" s="204">
        <f>'2) CO2-Sector'!$AZ$12</f>
        <v>332376.59094543691</v>
      </c>
      <c r="D6" s="205">
        <f>'3) Allocated_CO2-Sector'!$AZ$7</f>
        <v>412747.39649831079</v>
      </c>
      <c r="E6" s="240">
        <f t="shared" si="0"/>
        <v>0.27168247134030388</v>
      </c>
      <c r="F6" s="241">
        <f t="shared" si="0"/>
        <v>0.33737704692429948</v>
      </c>
      <c r="H6" s="32"/>
      <c r="I6" s="147"/>
    </row>
    <row r="7" spans="1:9" ht="12.75">
      <c r="B7" s="33" t="s">
        <v>39</v>
      </c>
      <c r="C7" s="204">
        <f>'2) CO2-Sector'!$AZ$26</f>
        <v>207643.25433708791</v>
      </c>
      <c r="D7" s="205">
        <f>'3) Allocated_CO2-Sector'!$AZ$21</f>
        <v>216426.2276374106</v>
      </c>
      <c r="E7" s="240">
        <f t="shared" si="0"/>
        <v>0.16972625038056335</v>
      </c>
      <c r="F7" s="241">
        <f t="shared" si="0"/>
        <v>0.17690539583470061</v>
      </c>
      <c r="H7" s="148"/>
      <c r="I7" s="147"/>
    </row>
    <row r="8" spans="1:9" ht="12.75">
      <c r="B8" s="33" t="s">
        <v>46</v>
      </c>
      <c r="C8" s="204">
        <f>'2) CO2-Sector'!$AZ$33</f>
        <v>75571.136755614949</v>
      </c>
      <c r="D8" s="205">
        <f>'3) Allocated_CO2-Sector'!$AZ$28</f>
        <v>249204.96986267308</v>
      </c>
      <c r="E8" s="240">
        <f t="shared" si="0"/>
        <v>6.177135741527591E-2</v>
      </c>
      <c r="F8" s="241">
        <f t="shared" si="0"/>
        <v>0.20369852729397356</v>
      </c>
      <c r="H8" s="147"/>
      <c r="I8" s="147"/>
    </row>
    <row r="9" spans="1:9" ht="12.75">
      <c r="B9" s="33" t="s">
        <v>20</v>
      </c>
      <c r="C9" s="204">
        <f>'2) CO2-Sector'!$AZ$32</f>
        <v>53198.641869384279</v>
      </c>
      <c r="D9" s="205">
        <f>'3) Allocated_CO2-Sector'!$AZ$27</f>
        <v>181833.6425668897</v>
      </c>
      <c r="E9" s="240">
        <f t="shared" si="0"/>
        <v>4.3484225089108992E-2</v>
      </c>
      <c r="F9" s="241">
        <f t="shared" si="0"/>
        <v>0.14862964098904233</v>
      </c>
      <c r="H9" s="147"/>
      <c r="I9" s="147"/>
    </row>
    <row r="10" spans="1:9" ht="12.75">
      <c r="B10" s="33" t="s">
        <v>150</v>
      </c>
      <c r="C10" s="204">
        <f>'2) CO2-Sector'!$AZ$35</f>
        <v>44712.542864440395</v>
      </c>
      <c r="D10" s="205">
        <f>'3) Allocated_CO2-Sector'!$AZ$30</f>
        <v>44712.542864440395</v>
      </c>
      <c r="E10" s="240">
        <f t="shared" si="0"/>
        <v>3.6547742760002597E-2</v>
      </c>
      <c r="F10" s="241">
        <f t="shared" si="0"/>
        <v>3.6547742760002597E-2</v>
      </c>
      <c r="H10" s="148"/>
      <c r="I10" s="148"/>
    </row>
    <row r="11" spans="1:9" ht="12.75">
      <c r="B11" s="33" t="s">
        <v>21</v>
      </c>
      <c r="C11" s="204">
        <f>'2) CO2-Sector'!$AZ$36</f>
        <v>29010.818338465357</v>
      </c>
      <c r="D11" s="205">
        <f>'3) Allocated_CO2-Sector'!$AZ$31</f>
        <v>29010.818338465357</v>
      </c>
      <c r="E11" s="240">
        <f t="shared" si="0"/>
        <v>2.3713254893732105E-2</v>
      </c>
      <c r="F11" s="241">
        <f t="shared" si="0"/>
        <v>2.3713254893732105E-2</v>
      </c>
      <c r="H11" s="147"/>
      <c r="I11" s="147"/>
    </row>
    <row r="12" spans="1:9" ht="13.5" thickBot="1">
      <c r="B12" s="34" t="s">
        <v>22</v>
      </c>
      <c r="C12" s="204">
        <f>'2) CO2-Sector'!$AZ$38</f>
        <v>1259.8293506673522</v>
      </c>
      <c r="D12" s="205">
        <f>'3) Allocated_CO2-Sector'!$AZ$33</f>
        <v>1259.8293506673522</v>
      </c>
      <c r="E12" s="560">
        <f t="shared" si="0"/>
        <v>1.0297763464110633E-3</v>
      </c>
      <c r="F12" s="561">
        <f t="shared" si="0"/>
        <v>1.0297763464110633E-3</v>
      </c>
      <c r="H12" s="147"/>
      <c r="I12" s="147"/>
    </row>
    <row r="13" spans="1:9" ht="13.5" thickBot="1">
      <c r="B13" s="35" t="s">
        <v>23</v>
      </c>
      <c r="C13" s="149">
        <f>SUM(C5:C12)</f>
        <v>1223400.9404644617</v>
      </c>
      <c r="D13" s="150">
        <f>SUM(D5:D12)</f>
        <v>1223400.9404644617</v>
      </c>
      <c r="E13" s="151"/>
      <c r="F13" s="151"/>
    </row>
    <row r="14" spans="1:9" ht="12.75">
      <c r="B14" s="161"/>
      <c r="C14" s="162"/>
      <c r="D14" s="162"/>
      <c r="E14" s="151"/>
      <c r="F14" s="151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0) Contents</vt:lpstr>
      <vt:lpstr>0.1)  計量単位</vt:lpstr>
      <vt:lpstr>1) Total</vt:lpstr>
      <vt:lpstr>2) CO2-Sector</vt:lpstr>
      <vt:lpstr>3) Allocated_CO2-Sector</vt:lpstr>
      <vt:lpstr>4) CO2-Share-1990</vt:lpstr>
      <vt:lpstr>5) CO2-Share-2005</vt:lpstr>
      <vt:lpstr>6) CO2-Share-2013</vt:lpstr>
      <vt:lpstr>7) CO2-Share-2015</vt:lpstr>
      <vt:lpstr>8) CH4</vt:lpstr>
      <vt:lpstr>9) N2O</vt:lpstr>
      <vt:lpstr>10) F-gas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</dc:creator>
  <cp:lastPrinted>2009-10-23T11:19:49Z</cp:lastPrinted>
  <dcterms:created xsi:type="dcterms:W3CDTF">2003-03-19T00:52:35Z</dcterms:created>
  <dcterms:modified xsi:type="dcterms:W3CDTF">2016-12-05T02:25:29Z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